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9170" windowHeight="4740" tabRatio="93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Dina Paskova</author>
  </authors>
  <commentList>
    <comment ref="A50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<sst xmlns="http://schemas.openxmlformats.org/spreadsheetml/2006/main" count="1056" uniqueCount="874">
  <si>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</si>
  <si>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</si>
  <si>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</si>
  <si>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</si>
  <si>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</si>
  <si>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</si>
  <si>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</si>
  <si>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</si>
  <si>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</si>
  <si>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</si>
  <si>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</si>
  <si>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</si>
  <si>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</si>
  <si>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</si>
  <si>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</si>
  <si>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</si>
  <si>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</si>
  <si>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</si>
  <si>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</si>
  <si>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</si>
  <si>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</si>
  <si>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</si>
  <si>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</si>
  <si>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</si>
  <si>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</si>
  <si>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</si>
  <si>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</si>
  <si>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</si>
  <si>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</si>
  <si>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</si>
  <si>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</si>
  <si>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</si>
  <si>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</si>
  <si>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</si>
  <si>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</si>
  <si>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</si>
  <si>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</si>
  <si>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</si>
  <si>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</si>
  <si>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</si>
  <si>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</si>
  <si>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</si>
  <si>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</si>
  <si>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</si>
  <si>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</si>
  <si>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</si>
  <si>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</si>
  <si>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</si>
  <si>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</si>
  <si>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</si>
  <si>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</si>
  <si>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</si>
  <si>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</si>
  <si>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</si>
  <si>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</si>
  <si>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</si>
  <si>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</si>
  <si>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</si>
  <si>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</si>
  <si>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</si>
  <si>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</si>
  <si>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</si>
  <si>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</si>
  <si>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</si>
  <si>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</si>
  <si>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</si>
  <si>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</si>
  <si>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</si>
  <si>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</si>
  <si>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</si>
  <si>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</si>
  <si>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</si>
  <si>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</si>
  <si>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</si>
  <si>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</si>
  <si>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</si>
  <si>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</si>
  <si>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</si>
  <si>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</si>
  <si>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</si>
  <si>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</si>
  <si>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</si>
  <si>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</si>
  <si>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</si>
  <si>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</si>
  <si>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</si>
  <si>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</si>
  <si>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</si>
  <si>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</si>
  <si>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</si>
  <si>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</si>
  <si>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</si>
  <si>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</si>
  <si>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</si>
  <si>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</si>
  <si>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</si>
  <si>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</si>
  <si>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</si>
  <si>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</si>
  <si>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</si>
  <si>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</si>
  <si>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</si>
  <si>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</si>
  <si>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</si>
  <si>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</si>
  <si>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</si>
  <si>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</si>
  <si>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</si>
  <si>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</si>
  <si>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</si>
  <si>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</si>
  <si>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</si>
  <si>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</si>
  <si>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</si>
  <si>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</si>
  <si>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</si>
  <si>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</si>
  <si>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</si>
  <si>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</si>
  <si>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</si>
  <si>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</si>
  <si>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</si>
  <si>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</si>
  <si>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</si>
  <si>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</si>
  <si>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</si>
  <si>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</si>
  <si>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</si>
  <si>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</si>
  <si>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</si>
  <si>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</si>
  <si>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</si>
  <si>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</si>
  <si>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</si>
  <si>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</si>
  <si>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</si>
  <si>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</si>
  <si>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</si>
  <si>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</si>
  <si>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</si>
  <si>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</si>
  <si>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</si>
  <si>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</si>
  <si>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</si>
  <si>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</si>
  <si>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</si>
  <si>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</si>
  <si>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</si>
  <si>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</si>
  <si>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</si>
  <si>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</si>
  <si>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</si>
  <si>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</si>
  <si>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</si>
  <si>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</si>
  <si>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</si>
  <si>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</si>
  <si>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</si>
  <si>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</si>
  <si>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</si>
  <si>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</si>
  <si>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</si>
  <si>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</si>
  <si>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</si>
  <si>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</si>
  <si>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</si>
  <si>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</si>
  <si>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</si>
  <si>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</si>
  <si>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</si>
  <si>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</si>
  <si>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</si>
  <si>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</si>
  <si>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</si>
  <si>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</si>
  <si>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</si>
  <si>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</si>
  <si>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</si>
  <si>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</si>
  <si>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</si>
  <si>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</si>
  <si>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</si>
  <si>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</si>
  <si>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</si>
  <si>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</si>
  <si>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</si>
  <si>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</si>
  <si>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</si>
  <si>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</si>
  <si>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</si>
  <si>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</si>
  <si>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</si>
  <si>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</si>
  <si>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</si>
  <si>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</si>
  <si>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</si>
  <si>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</si>
  <si>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</si>
  <si>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</si>
  <si>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</si>
  <si>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</si>
  <si>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</si>
  <si>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</si>
  <si>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</si>
  <si>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</si>
  <si>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</si>
  <si>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</si>
  <si>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</si>
  <si>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</si>
  <si>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</si>
  <si>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</si>
  <si>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</si>
  <si>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</si>
  <si>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</si>
  <si>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</si>
  <si>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</si>
  <si>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</si>
  <si>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</si>
  <si>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</si>
  <si>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</si>
  <si>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</si>
  <si>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</si>
  <si>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</si>
  <si>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</si>
  <si>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</si>
  <si>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</si>
  <si>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</si>
  <si>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</si>
  <si>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</si>
  <si>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</si>
  <si>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</si>
  <si>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</si>
  <si>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</si>
  <si>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</si>
  <si>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</si>
  <si>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</si>
  <si>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</si>
  <si>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</si>
  <si>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</si>
  <si>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</si>
  <si>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</si>
  <si>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</si>
  <si>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</si>
  <si>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</si>
  <si>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</si>
  <si>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</si>
  <si>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</si>
  <si>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</si>
  <si>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</si>
  <si>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</si>
  <si>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</si>
  <si>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</si>
  <si>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</si>
  <si>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</si>
  <si>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</si>
  <si>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</si>
  <si>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</si>
  <si>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</si>
  <si>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</si>
  <si>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</si>
  <si>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</si>
  <si>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</si>
  <si>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</si>
  <si>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</si>
  <si>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</si>
  <si>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</si>
  <si>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</si>
  <si>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</si>
  <si>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</si>
  <si>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</si>
  <si>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</si>
  <si>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</si>
  <si>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</si>
  <si>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</si>
  <si>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</si>
  <si>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</si>
  <si>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</si>
  <si>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</si>
  <si>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</si>
  <si>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</si>
  <si>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</si>
  <si>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</si>
  <si>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</si>
  <si>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</si>
  <si>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</si>
  <si>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</si>
  <si>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</si>
  <si>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</si>
  <si>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</si>
  <si>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</si>
  <si>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</si>
  <si>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</si>
  <si>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</si>
  <si>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</si>
  <si>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</si>
  <si>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</si>
  <si>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</si>
  <si>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</si>
  <si>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</si>
  <si>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</si>
  <si>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</si>
  <si>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</si>
  <si>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</si>
  <si>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</si>
  <si>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</si>
  <si>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</si>
  <si>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</si>
  <si>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</si>
  <si>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</si>
  <si>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</si>
  <si>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</si>
  <si>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</si>
  <si>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</si>
  <si>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</si>
  <si>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</si>
  <si>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</si>
  <si>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</si>
  <si>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</si>
  <si>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</si>
  <si>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</si>
  <si>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</si>
  <si>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</si>
  <si>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</si>
  <si>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</si>
  <si>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</si>
  <si>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</si>
  <si>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</si>
  <si>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</si>
  <si>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</si>
  <si>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</si>
  <si>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</si>
  <si>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</si>
  <si>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</si>
  <si>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</si>
  <si>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</si>
  <si>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</si>
  <si>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</si>
  <si>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</si>
  <si>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</si>
  <si>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</si>
  <si>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</si>
  <si>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</si>
  <si>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</si>
  <si>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</si>
  <si>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</si>
  <si>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</si>
  <si>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</si>
  <si>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</si>
  <si>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</si>
  <si>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</si>
  <si>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</si>
  <si>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</si>
  <si>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</si>
  <si>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</si>
  <si>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</si>
  <si>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</si>
  <si>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</si>
  <si>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</si>
  <si>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</si>
  <si>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</si>
  <si>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</si>
  <si>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</si>
  <si>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</si>
  <si>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</si>
  <si>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</si>
  <si>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</si>
  <si>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</si>
  <si>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</si>
  <si>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</si>
  <si>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</si>
  <si>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</si>
  <si>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</si>
  <si>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</si>
  <si>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</si>
  <si>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</si>
  <si>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</si>
  <si>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</si>
  <si>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</si>
  <si>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</si>
  <si>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</si>
  <si>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</si>
  <si>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</si>
  <si>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</si>
  <si>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</si>
  <si>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</si>
  <si>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</si>
  <si>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</si>
  <si>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</si>
  <si>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</si>
  <si>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</si>
  <si>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</si>
  <si>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</si>
  <si>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</si>
  <si>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</si>
  <si>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</si>
  <si>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</si>
  <si>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</si>
  <si>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</si>
  <si>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</si>
  <si>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</si>
  <si>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</si>
  <si>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</si>
  <si>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</si>
  <si>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</si>
  <si>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</si>
  <si>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</si>
  <si>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</si>
  <si>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</si>
  <si>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</si>
  <si>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</si>
  <si>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</si>
  <si>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</si>
  <si>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</si>
  <si>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</si>
  <si>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</si>
  <si>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</si>
  <si>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</si>
  <si>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</si>
  <si>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</si>
  <si>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</si>
  <si>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</si>
  <si>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</si>
  <si>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</si>
  <si>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</si>
  <si>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</si>
  <si>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</si>
  <si>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</si>
  <si>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</si>
  <si>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</si>
  <si>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</si>
  <si>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</si>
  <si>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</si>
  <si>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</si>
  <si>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</si>
  <si>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</si>
  <si>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</si>
  <si>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</si>
  <si>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</si>
  <si>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</si>
  <si>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</si>
  <si>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</si>
  <si>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</si>
  <si>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</si>
  <si>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</si>
  <si>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</si>
  <si>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</si>
  <si>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</si>
  <si>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</si>
  <si>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</si>
  <si>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</si>
  <si>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</si>
  <si>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</si>
  <si>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</si>
  <si>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</si>
  <si>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</si>
  <si>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</si>
  <si>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</si>
  <si>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</si>
  <si>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</si>
  <si>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</si>
  <si>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</si>
  <si>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</si>
  <si>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</si>
  <si>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</si>
  <si>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</si>
  <si>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</si>
  <si>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</si>
  <si>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</si>
  <si>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</si>
  <si>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</si>
  <si>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</si>
  <si>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</si>
  <si>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</si>
  <si>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</si>
  <si>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</si>
  <si>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</si>
  <si>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</si>
  <si>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</si>
  <si>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</si>
  <si>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</si>
  <si>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</si>
  <si>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</si>
  <si>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</si>
  <si>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</si>
  <si>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</si>
  <si>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</si>
  <si>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</si>
  <si>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</si>
  <si>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</si>
  <si>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</si>
  <si>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</si>
  <si>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</si>
  <si>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</si>
  <si>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</si>
  <si>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</si>
  <si>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</si>
  <si>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</si>
  <si>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</si>
  <si>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</si>
  <si>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</si>
  <si>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</si>
  <si>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</si>
  <si>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</si>
  <si>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</si>
  <si>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</si>
  <si>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</si>
  <si>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</si>
  <si>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</si>
  <si>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</si>
  <si>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</si>
  <si>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</si>
  <si>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</si>
  <si>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</si>
  <si>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</si>
  <si>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</si>
  <si>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</si>
  <si>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</si>
  <si>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</si>
  <si>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</si>
  <si>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</si>
  <si>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</si>
  <si>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</si>
  <si>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</si>
  <si>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</si>
  <si>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</si>
  <si>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</si>
  <si>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</si>
  <si>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</si>
  <si>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</si>
  <si>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</si>
  <si>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</si>
  <si>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</si>
  <si>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</si>
  <si>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</si>
  <si>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</si>
  <si>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</si>
  <si>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</si>
  <si>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</si>
  <si>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</si>
  <si>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</si>
  <si>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</si>
  <si>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</si>
  <si>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</si>
  <si>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</si>
  <si>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</si>
  <si>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</si>
  <si>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</si>
  <si>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</si>
  <si>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</si>
  <si>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</si>
  <si>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</si>
  <si>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</si>
  <si>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</si>
  <si>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</si>
  <si>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</si>
  <si>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</si>
  <si>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</si>
  <si>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</si>
  <si>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</si>
  <si>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</si>
  <si>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</si>
  <si>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</si>
  <si>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</si>
  <si>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</si>
  <si>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</si>
  <si>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</si>
  <si>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</si>
  <si>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</si>
  <si>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</si>
  <si>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</si>
  <si>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</si>
  <si>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</si>
  <si>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</si>
  <si>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</si>
  <si>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</si>
  <si>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</si>
  <si>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</si>
  <si>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</si>
  <si>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</si>
  <si>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</si>
  <si>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</si>
  <si>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</si>
  <si>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</si>
  <si>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</si>
  <si>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</si>
  <si>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</si>
  <si>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</si>
  <si>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</si>
  <si>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</si>
  <si>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</si>
  <si>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</si>
  <si>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</si>
  <si>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</si>
  <si>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</si>
  <si>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</si>
  <si>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</si>
  <si>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</si>
  <si>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</si>
  <si>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</si>
  <si>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</si>
  <si>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</si>
  <si>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</si>
  <si>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</si>
  <si>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</si>
  <si>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</si>
  <si>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</si>
  <si>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</si>
  <si>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</si>
  <si>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</si>
  <si>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</si>
  <si>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</si>
  <si>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</si>
  <si>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</si>
  <si>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</si>
  <si>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</si>
  <si>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</si>
  <si>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</si>
  <si>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</si>
  <si>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</si>
  <si>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</si>
  <si>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</si>
  <si>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</si>
  <si>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</si>
  <si>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</si>
  <si>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</si>
  <si>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</si>
  <si>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</si>
  <si>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</si>
  <si>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</si>
  <si>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</si>
  <si>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</si>
  <si>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</si>
  <si>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</si>
  <si>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</si>
  <si>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</si>
  <si>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</si>
  <si>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</si>
  <si>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</si>
  <si>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</si>
  <si>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</si>
  <si>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</si>
  <si>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</si>
  <si>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</si>
  <si>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</si>
  <si>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</si>
  <si>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</si>
  <si>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</si>
  <si>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</si>
  <si>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</si>
  <si>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</si>
  <si>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</si>
  <si>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</si>
  <si>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</si>
  <si>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</si>
  <si>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</si>
  <si>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</si>
  <si>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</si>
  <si>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</si>
  <si>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</si>
  <si>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</si>
  <si>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</si>
  <si>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</si>
  <si>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</si>
  <si>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</si>
  <si>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</si>
  <si>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</si>
  <si>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</si>
  <si>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</si>
  <si>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</si>
  <si>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</si>
  <si>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</si>
  <si>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</si>
  <si>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</si>
  <si>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</si>
  <si>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</si>
  <si>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</si>
  <si>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</si>
  <si>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</si>
  <si>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</si>
  <si>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</si>
  <si>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</si>
  <si>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</si>
  <si>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</si>
  <si>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</si>
  <si>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</si>
  <si>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</si>
  <si>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</si>
  <si>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</si>
  <si>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</si>
  <si>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</si>
  <si>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</si>
  <si>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</si>
  <si>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</si>
  <si>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</si>
  <si>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</si>
  <si>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</si>
  <si>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</si>
  <si>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</si>
  <si>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</si>
  <si>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</si>
  <si>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</si>
  <si>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</si>
  <si>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</si>
  <si>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</si>
  <si>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</si>
  <si>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</si>
  <si>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</si>
  <si>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</si>
  <si>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</si>
  <si>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</si>
  <si>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</si>
  <si>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</si>
  <si>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</si>
  <si>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</si>
  <si>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</si>
  <si>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</si>
  <si>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</si>
  <si>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</si>
  <si>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</si>
  <si>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</si>
  <si>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</si>
  <si>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</si>
  <si>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</si>
  <si>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</si>
  <si>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</si>
  <si>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</si>
  <si>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</si>
  <si>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</si>
  <si>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</si>
  <si>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</si>
  <si>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</si>
  <si>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</si>
  <si>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</si>
  <si>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</si>
  <si>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</si>
  <si>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</si>
  <si>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</si>
  <si>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</si>
  <si>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</si>
  <si>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</si>
  <si>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</si>
  <si>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</si>
  <si>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</si>
  <si>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</si>
  <si>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</si>
  <si>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</si>
  <si>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</si>
  <si>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</si>
  <si>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</si>
  <si>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</si>
  <si>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</si>
  <si>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</si>
  <si>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</si>
  <si>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</si>
  <si>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</si>
  <si>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</si>
  <si>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</si>
  <si>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</si>
  <si>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</si>
  <si>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</si>
  <si>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</si>
  <si>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</si>
  <si>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</si>
  <si>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</si>
  <si>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</si>
  <si>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</si>
  <si>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</si>
  <si>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</si>
  <si>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</si>
  <si>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</si>
  <si>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</si>
  <si>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</si>
  <si>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</si>
  <si>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</si>
  <si>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</si>
  <si>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</si>
  <si>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</si>
  <si>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</si>
  <si>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</si>
  <si>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</si>
  <si>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</si>
  <si>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</si>
  <si>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</si>
  <si>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</si>
  <si>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</si>
  <si>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</si>
  <si>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</si>
  <si>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</si>
  <si>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</si>
  <si>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</si>
  <si>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</si>
  <si>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</si>
  <si>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</si>
  <si>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</si>
  <si>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</si>
  <si>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</si>
  <si>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</si>
  <si>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</si>
  <si>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</si>
  <si>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</si>
  <si>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</si>
  <si>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</si>
  <si>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</si>
  <si>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</si>
  <si>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</si>
  <si>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</si>
  <si>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</si>
  <si>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</si>
  <si>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</si>
  <si>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</si>
  <si>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</si>
  <si>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</si>
  <si>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</si>
  <si>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</si>
  <si>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</si>
  <si>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</si>
  <si>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</si>
  <si>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</si>
  <si>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</si>
  <si>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</si>
  <si>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</si>
  <si>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</si>
  <si>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</si>
  <si>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</si>
  <si>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</si>
  <si>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</si>
  <si>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</si>
  <si>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</si>
  <si>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</si>
  <si>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</si>
  <si>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</si>
  <si>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</si>
  <si>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</si>
  <si>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</si>
  <si>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</si>
  <si>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</si>
  <si>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</si>
  <si>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</si>
  <si>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</si>
  <si>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</si>
  <si>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</si>
  <si>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</si>
  <si>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</si>
  <si>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</si>
  <si>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</si>
  <si>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</si>
  <si>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</si>
  <si>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</si>
  <si>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</si>
  <si>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</si>
  <si>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</si>
  <si>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</si>
  <si>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</si>
  <si>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</si>
  <si>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 Да се посочи метода на осчетоводяване на инвестициите- себестойност</t>
  </si>
  <si>
    <t>ХИМСНАБ БЪЛГАРИЯ АД</t>
  </si>
  <si>
    <t>Съставител: Даниела Тодорова</t>
  </si>
  <si>
    <t>Ръководител: Константин Василев</t>
  </si>
  <si>
    <t xml:space="preserve">Ръководител: </t>
  </si>
  <si>
    <t>Даниела Тодорова</t>
  </si>
  <si>
    <t>Константин Василев</t>
  </si>
  <si>
    <t xml:space="preserve"> Ръководител:</t>
  </si>
  <si>
    <t xml:space="preserve">                                    Съставител: Даниела Тодорова                         </t>
  </si>
  <si>
    <t>Ръководител:Константин Василев</t>
  </si>
  <si>
    <t xml:space="preserve">Вид на отчета: консолидиран: </t>
  </si>
  <si>
    <t>КОНСОЛИДИРАН</t>
  </si>
  <si>
    <t>Свети Свети Константин и Елена АД</t>
  </si>
  <si>
    <t>Варна плод АД</t>
  </si>
  <si>
    <t>Отчетен период:2011</t>
  </si>
  <si>
    <t>31.12.2011 ГОДИШЕН</t>
  </si>
  <si>
    <t>Дата на съставяне: 23.04.2012</t>
  </si>
  <si>
    <t>23.04.2012</t>
  </si>
  <si>
    <t xml:space="preserve">Дата на съставяне:  23.04.2012                                 </t>
  </si>
  <si>
    <t>Дата на съставяне:23.04.2012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</si>
</sst>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_(* #,##0_);_(* \(#,##0\);_(* &quot;-&quot;??_);_(@_)"/>
    <numFmt numFmtId="194" formatCode="0.0%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justify" wrapText="1"/>
    </xf>
    <xf numFmtId="14" fontId="10" fillId="0" borderId="0" xfId="61" applyNumberFormat="1" applyFont="1" applyProtection="1">
      <alignment/>
      <protection locked="0"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SheetLayoutView="100" zoomScalePageLayoutView="0" workbookViewId="0" topLeftCell="A34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0" t="s">
        <v>855</v>
      </c>
      <c r="F3" s="217" t="s">
        <v>2</v>
      </c>
      <c r="G3" s="172"/>
      <c r="H3" s="459">
        <v>115051489</v>
      </c>
    </row>
    <row r="4" spans="1:8" ht="15">
      <c r="A4" s="577" t="s">
        <v>864</v>
      </c>
      <c r="B4" s="583"/>
      <c r="C4" s="583"/>
      <c r="D4" s="583"/>
      <c r="E4" s="502" t="s">
        <v>865</v>
      </c>
      <c r="F4" s="579" t="s">
        <v>3</v>
      </c>
      <c r="G4" s="580"/>
      <c r="H4" s="459" t="s">
        <v>158</v>
      </c>
    </row>
    <row r="5" spans="1:8" ht="15">
      <c r="A5" s="577" t="s">
        <v>868</v>
      </c>
      <c r="B5" s="578"/>
      <c r="C5" s="578"/>
      <c r="D5" s="578"/>
      <c r="E5" s="503" t="s">
        <v>869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31563</v>
      </c>
      <c r="D11" s="151">
        <v>35</v>
      </c>
      <c r="E11" s="237" t="s">
        <v>21</v>
      </c>
      <c r="F11" s="242" t="s">
        <v>22</v>
      </c>
      <c r="G11" s="152">
        <v>2495</v>
      </c>
      <c r="H11" s="152">
        <v>51</v>
      </c>
    </row>
    <row r="12" spans="1:8" ht="15">
      <c r="A12" s="235" t="s">
        <v>23</v>
      </c>
      <c r="B12" s="241" t="s">
        <v>24</v>
      </c>
      <c r="C12" s="151">
        <v>19143</v>
      </c>
      <c r="D12" s="151">
        <v>65</v>
      </c>
      <c r="E12" s="237" t="s">
        <v>25</v>
      </c>
      <c r="F12" s="242" t="s">
        <v>26</v>
      </c>
      <c r="G12" s="153">
        <v>2495</v>
      </c>
      <c r="H12" s="153"/>
    </row>
    <row r="13" spans="1:8" ht="15">
      <c r="A13" s="235" t="s">
        <v>27</v>
      </c>
      <c r="B13" s="241" t="s">
        <v>28</v>
      </c>
      <c r="C13" s="151">
        <v>1831</v>
      </c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15</v>
      </c>
      <c r="D14" s="151">
        <v>4</v>
      </c>
      <c r="E14" s="243" t="s">
        <v>33</v>
      </c>
      <c r="F14" s="242" t="s">
        <v>34</v>
      </c>
      <c r="G14" s="316">
        <v>-34</v>
      </c>
      <c r="H14" s="316"/>
    </row>
    <row r="15" spans="1:8" ht="15">
      <c r="A15" s="235" t="s">
        <v>35</v>
      </c>
      <c r="B15" s="241" t="s">
        <v>36</v>
      </c>
      <c r="C15" s="151">
        <v>173</v>
      </c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309</v>
      </c>
      <c r="D17" s="151"/>
      <c r="E17" s="243" t="s">
        <v>45</v>
      </c>
      <c r="F17" s="245" t="s">
        <v>46</v>
      </c>
      <c r="G17" s="154">
        <f>G11+G14+G15+G16</f>
        <v>2461</v>
      </c>
      <c r="H17" s="154">
        <f>H11+H14+H15+H16</f>
        <v>51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43</v>
      </c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53077</v>
      </c>
      <c r="D19" s="155">
        <f>SUM(D11:D18)</f>
        <v>104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34351</v>
      </c>
      <c r="D20" s="151"/>
      <c r="E20" s="237" t="s">
        <v>56</v>
      </c>
      <c r="F20" s="242" t="s">
        <v>57</v>
      </c>
      <c r="G20" s="158">
        <v>73914</v>
      </c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1390</v>
      </c>
      <c r="H21" s="156">
        <f>SUM(H22:H24)</f>
        <v>192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192</v>
      </c>
      <c r="H22" s="152">
        <v>192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1198</v>
      </c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75304</v>
      </c>
      <c r="H25" s="154">
        <f>H19+H20+H21</f>
        <v>192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612</v>
      </c>
      <c r="H27" s="154">
        <f>SUM(H28:H30)</f>
        <v>-340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612</v>
      </c>
      <c r="H28" s="152">
        <v>2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-342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4132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-43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4744</v>
      </c>
      <c r="H33" s="154">
        <f>H27+H31+H32</f>
        <v>-383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104</v>
      </c>
      <c r="C34" s="155">
        <f>SUM(C35:C38)</f>
        <v>5840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82509</v>
      </c>
      <c r="H36" s="154">
        <f>H25+H17+H33</f>
        <v>-140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5840</v>
      </c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3673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22155</v>
      </c>
      <c r="H43" s="152"/>
      <c r="M43" s="157"/>
    </row>
    <row r="44" spans="1:8" ht="15">
      <c r="A44" s="235" t="s">
        <v>131</v>
      </c>
      <c r="B44" s="264" t="s">
        <v>132</v>
      </c>
      <c r="C44" s="151">
        <v>4541</v>
      </c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10381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34</v>
      </c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14525</v>
      </c>
      <c r="D48" s="151"/>
      <c r="E48" s="237" t="s">
        <v>148</v>
      </c>
      <c r="F48" s="242" t="s">
        <v>149</v>
      </c>
      <c r="G48" s="152">
        <v>1670</v>
      </c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23859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14525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2749</v>
      </c>
      <c r="H53" s="152"/>
    </row>
    <row r="54" spans="1:8" ht="15">
      <c r="A54" s="235" t="s">
        <v>165</v>
      </c>
      <c r="B54" s="249" t="s">
        <v>166</v>
      </c>
      <c r="C54" s="151">
        <v>38</v>
      </c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112372</v>
      </c>
      <c r="D55" s="155">
        <f>D19+D20+D21+D27+D32+D45+D51+D53+D54</f>
        <v>104</v>
      </c>
      <c r="E55" s="237" t="s">
        <v>171</v>
      </c>
      <c r="F55" s="261" t="s">
        <v>172</v>
      </c>
      <c r="G55" s="154">
        <f>G49+G51+G52+G53+G54</f>
        <v>26608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91</v>
      </c>
      <c r="D58" s="151">
        <v>27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27</v>
      </c>
      <c r="D59" s="151">
        <v>31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127</v>
      </c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32</v>
      </c>
      <c r="D61" s="151"/>
      <c r="E61" s="243" t="s">
        <v>188</v>
      </c>
      <c r="F61" s="272" t="s">
        <v>189</v>
      </c>
      <c r="G61" s="154">
        <f>SUM(G62:G68)</f>
        <v>35696</v>
      </c>
      <c r="H61" s="154">
        <f>SUM(H62:H68)</f>
        <v>311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15803</v>
      </c>
      <c r="H62" s="152">
        <v>311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4848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277</v>
      </c>
      <c r="D64" s="155">
        <f>SUM(D58:D63)</f>
        <v>58</v>
      </c>
      <c r="E64" s="237" t="s">
        <v>199</v>
      </c>
      <c r="F64" s="242" t="s">
        <v>200</v>
      </c>
      <c r="G64" s="152">
        <v>14657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65</v>
      </c>
      <c r="H66" s="152"/>
    </row>
    <row r="67" spans="1:8" ht="15">
      <c r="A67" s="235" t="s">
        <v>206</v>
      </c>
      <c r="B67" s="241" t="s">
        <v>207</v>
      </c>
      <c r="C67" s="151">
        <v>13251</v>
      </c>
      <c r="D67" s="151"/>
      <c r="E67" s="237" t="s">
        <v>208</v>
      </c>
      <c r="F67" s="242" t="s">
        <v>209</v>
      </c>
      <c r="G67" s="152">
        <v>17</v>
      </c>
      <c r="H67" s="152"/>
    </row>
    <row r="68" spans="1:8" ht="15">
      <c r="A68" s="235" t="s">
        <v>210</v>
      </c>
      <c r="B68" s="241" t="s">
        <v>211</v>
      </c>
      <c r="C68" s="151">
        <v>2120</v>
      </c>
      <c r="D68" s="151">
        <v>1</v>
      </c>
      <c r="E68" s="237" t="s">
        <v>212</v>
      </c>
      <c r="F68" s="242" t="s">
        <v>213</v>
      </c>
      <c r="G68" s="152">
        <v>306</v>
      </c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82</v>
      </c>
      <c r="H69" s="152"/>
    </row>
    <row r="70" spans="1:8" ht="15">
      <c r="A70" s="235" t="s">
        <v>217</v>
      </c>
      <c r="B70" s="241" t="s">
        <v>218</v>
      </c>
      <c r="C70" s="151">
        <v>14738</v>
      </c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35778</v>
      </c>
      <c r="H71" s="161">
        <f>H59+H60+H61+H69+H70</f>
        <v>311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5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1688</v>
      </c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31802</v>
      </c>
      <c r="D75" s="155">
        <f>SUM(D67:D74)</f>
        <v>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35778</v>
      </c>
      <c r="H79" s="162">
        <f>H71+H74+H75+H76</f>
        <v>311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4045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72</v>
      </c>
      <c r="D88" s="151">
        <v>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4117</v>
      </c>
      <c r="D91" s="155">
        <f>SUM(D87:D90)</f>
        <v>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36196</v>
      </c>
      <c r="D93" s="155">
        <f>D64+D75+D84+D91+D92</f>
        <v>67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148568</v>
      </c>
      <c r="D94" s="164">
        <f>D93+D55</f>
        <v>171</v>
      </c>
      <c r="E94" s="449" t="s">
        <v>269</v>
      </c>
      <c r="F94" s="289" t="s">
        <v>270</v>
      </c>
      <c r="G94" s="165">
        <f>G36+G39+G55+G79</f>
        <v>148568</v>
      </c>
      <c r="H94" s="165">
        <f>H36+H39+H55+H79</f>
        <v>171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1" t="s">
        <v>856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857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5 C17:D18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D24" sqref="D24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6" t="str">
        <f>'справка №1-БАЛАНС'!E3</f>
        <v>ХИМСНАБ БЪЛГАРИЯ АД</v>
      </c>
      <c r="C2" s="586"/>
      <c r="D2" s="586"/>
      <c r="E2" s="586"/>
      <c r="F2" s="588" t="s">
        <v>2</v>
      </c>
      <c r="G2" s="588"/>
      <c r="H2" s="524">
        <f>'справка №1-БАЛАНС'!H3</f>
        <v>115051489</v>
      </c>
    </row>
    <row r="3" spans="1:8" ht="15">
      <c r="A3" s="465" t="s">
        <v>273</v>
      </c>
      <c r="B3" s="586" t="str">
        <f>'справка №1-БАЛАНС'!E4</f>
        <v>КОНСОЛИДИРАН</v>
      </c>
      <c r="C3" s="586"/>
      <c r="D3" s="586"/>
      <c r="E3" s="586"/>
      <c r="F3" s="544" t="s">
        <v>3</v>
      </c>
      <c r="G3" s="525"/>
      <c r="H3" s="525" t="str">
        <f>'справка №1-БАЛАНС'!H4</f>
        <v> </v>
      </c>
    </row>
    <row r="4" spans="1:8" ht="17.25" customHeight="1">
      <c r="A4" s="465" t="s">
        <v>4</v>
      </c>
      <c r="B4" s="587" t="str">
        <f>'справка №1-БАЛАНС'!E5</f>
        <v>31.12.2011 ГОДИШЕН</v>
      </c>
      <c r="C4" s="587"/>
      <c r="D4" s="587"/>
      <c r="E4" s="314"/>
      <c r="F4" s="464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182</v>
      </c>
      <c r="D9" s="46">
        <v>17</v>
      </c>
      <c r="E9" s="298" t="s">
        <v>283</v>
      </c>
      <c r="F9" s="547" t="s">
        <v>284</v>
      </c>
      <c r="G9" s="548">
        <v>25</v>
      </c>
      <c r="H9" s="548"/>
    </row>
    <row r="10" spans="1:8" ht="12">
      <c r="A10" s="298" t="s">
        <v>285</v>
      </c>
      <c r="B10" s="299" t="s">
        <v>286</v>
      </c>
      <c r="C10" s="46">
        <v>489</v>
      </c>
      <c r="D10" s="46">
        <v>3</v>
      </c>
      <c r="E10" s="298" t="s">
        <v>287</v>
      </c>
      <c r="F10" s="547" t="s">
        <v>288</v>
      </c>
      <c r="G10" s="548">
        <v>201</v>
      </c>
      <c r="H10" s="548"/>
    </row>
    <row r="11" spans="1:8" ht="12">
      <c r="A11" s="298" t="s">
        <v>289</v>
      </c>
      <c r="B11" s="299" t="s">
        <v>290</v>
      </c>
      <c r="C11" s="46">
        <v>921</v>
      </c>
      <c r="D11" s="46">
        <v>9</v>
      </c>
      <c r="E11" s="300" t="s">
        <v>291</v>
      </c>
      <c r="F11" s="547" t="s">
        <v>292</v>
      </c>
      <c r="G11" s="548">
        <v>605</v>
      </c>
      <c r="H11" s="548">
        <v>24</v>
      </c>
    </row>
    <row r="12" spans="1:8" ht="12">
      <c r="A12" s="298" t="s">
        <v>293</v>
      </c>
      <c r="B12" s="299" t="s">
        <v>294</v>
      </c>
      <c r="C12" s="46">
        <v>264</v>
      </c>
      <c r="D12" s="46">
        <v>5</v>
      </c>
      <c r="E12" s="300" t="s">
        <v>77</v>
      </c>
      <c r="F12" s="547" t="s">
        <v>295</v>
      </c>
      <c r="G12" s="548">
        <v>579</v>
      </c>
      <c r="H12" s="548">
        <v>26</v>
      </c>
    </row>
    <row r="13" spans="1:18" ht="12">
      <c r="A13" s="298" t="s">
        <v>296</v>
      </c>
      <c r="B13" s="299" t="s">
        <v>297</v>
      </c>
      <c r="C13" s="46">
        <v>49</v>
      </c>
      <c r="D13" s="46"/>
      <c r="E13" s="301" t="s">
        <v>50</v>
      </c>
      <c r="F13" s="549" t="s">
        <v>298</v>
      </c>
      <c r="G13" s="546">
        <f>SUM(G9:G12)</f>
        <v>1410</v>
      </c>
      <c r="H13" s="546">
        <f>SUM(H9:H12)</f>
        <v>50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168</v>
      </c>
      <c r="D14" s="46"/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2" t="s">
        <v>304</v>
      </c>
      <c r="G15" s="548"/>
      <c r="H15" s="548"/>
    </row>
    <row r="16" spans="1:8" ht="12">
      <c r="A16" s="298" t="s">
        <v>305</v>
      </c>
      <c r="B16" s="299" t="s">
        <v>306</v>
      </c>
      <c r="C16" s="47">
        <v>481</v>
      </c>
      <c r="D16" s="47">
        <v>58</v>
      </c>
      <c r="E16" s="298" t="s">
        <v>307</v>
      </c>
      <c r="F16" s="550" t="s">
        <v>308</v>
      </c>
      <c r="G16" s="553"/>
      <c r="H16" s="553"/>
    </row>
    <row r="17" spans="1:8" ht="12">
      <c r="A17" s="302" t="s">
        <v>309</v>
      </c>
      <c r="B17" s="299" t="s">
        <v>310</v>
      </c>
      <c r="C17" s="48">
        <v>58</v>
      </c>
      <c r="D17" s="48">
        <v>58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2554</v>
      </c>
      <c r="D19" s="49">
        <f>SUM(D9:D15)+D16</f>
        <v>92</v>
      </c>
      <c r="E19" s="304" t="s">
        <v>315</v>
      </c>
      <c r="F19" s="550" t="s">
        <v>316</v>
      </c>
      <c r="G19" s="548">
        <v>2145</v>
      </c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/>
      <c r="H20" s="548"/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187</v>
      </c>
      <c r="H21" s="548"/>
    </row>
    <row r="22" spans="1:8" ht="24">
      <c r="A22" s="304" t="s">
        <v>322</v>
      </c>
      <c r="B22" s="305" t="s">
        <v>323</v>
      </c>
      <c r="C22" s="46">
        <v>1741</v>
      </c>
      <c r="D22" s="46">
        <v>1</v>
      </c>
      <c r="E22" s="304" t="s">
        <v>324</v>
      </c>
      <c r="F22" s="550" t="s">
        <v>325</v>
      </c>
      <c r="G22" s="548"/>
      <c r="H22" s="548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0" t="s">
        <v>329</v>
      </c>
      <c r="G23" s="548">
        <v>4798</v>
      </c>
      <c r="H23" s="548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2" t="s">
        <v>332</v>
      </c>
      <c r="G24" s="546">
        <f>SUM(G19:G23)</f>
        <v>7130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>
        <v>117</v>
      </c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1858</v>
      </c>
      <c r="D26" s="49">
        <f>SUM(D22:D25)</f>
        <v>1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4412</v>
      </c>
      <c r="D28" s="50">
        <f>D26+D19</f>
        <v>93</v>
      </c>
      <c r="E28" s="127" t="s">
        <v>337</v>
      </c>
      <c r="F28" s="552" t="s">
        <v>338</v>
      </c>
      <c r="G28" s="546">
        <f>G13+G15+G24</f>
        <v>8540</v>
      </c>
      <c r="H28" s="546">
        <f>H13+H15+H24</f>
        <v>50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4128</v>
      </c>
      <c r="D30" s="50">
        <f>IF((H28-D28)&gt;0,H28-D28,0)</f>
        <v>0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43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845</v>
      </c>
      <c r="B31" s="306" t="s">
        <v>343</v>
      </c>
      <c r="C31" s="46"/>
      <c r="D31" s="46"/>
      <c r="E31" s="296" t="s">
        <v>848</v>
      </c>
      <c r="F31" s="550" t="s">
        <v>344</v>
      </c>
      <c r="G31" s="548"/>
      <c r="H31" s="548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0" t="s">
        <v>348</v>
      </c>
      <c r="G32" s="548"/>
      <c r="H32" s="548"/>
    </row>
    <row r="33" spans="1:18" ht="12">
      <c r="A33" s="128" t="s">
        <v>349</v>
      </c>
      <c r="B33" s="306" t="s">
        <v>350</v>
      </c>
      <c r="C33" s="49">
        <f>C28+C31+C32</f>
        <v>4412</v>
      </c>
      <c r="D33" s="49">
        <f>D28+D31+D32</f>
        <v>93</v>
      </c>
      <c r="E33" s="127" t="s">
        <v>351</v>
      </c>
      <c r="F33" s="552" t="s">
        <v>352</v>
      </c>
      <c r="G33" s="53">
        <f>G32+G31+G28</f>
        <v>8540</v>
      </c>
      <c r="H33" s="53">
        <f>H32+H31+H28</f>
        <v>50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4128</v>
      </c>
      <c r="D34" s="50">
        <f>IF((H33-D33)&gt;0,H33-D33,0)</f>
        <v>0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43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/>
      <c r="D37" s="430"/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58">
        <f>+IF((G33-C33-C35)&gt;0,G33-C33-C35,0)</f>
        <v>4128</v>
      </c>
      <c r="D39" s="458">
        <f>+IF((H33-D33-D35)&gt;0,H33-D33-D35,0)</f>
        <v>0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43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4</v>
      </c>
      <c r="H40" s="548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4132</v>
      </c>
      <c r="D41" s="52">
        <f>IF(H39=0,IF(D39-D40&gt;0,D39-D40+H40,0),IF(H39-H40&lt;0,H40-H39+D39,0))</f>
        <v>0</v>
      </c>
      <c r="E41" s="127" t="s">
        <v>374</v>
      </c>
      <c r="F41" s="569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43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8540</v>
      </c>
      <c r="D42" s="53">
        <f>D33+D35+D39</f>
        <v>93</v>
      </c>
      <c r="E42" s="128" t="s">
        <v>378</v>
      </c>
      <c r="F42" s="129" t="s">
        <v>379</v>
      </c>
      <c r="G42" s="53">
        <f>G39+G33</f>
        <v>8540</v>
      </c>
      <c r="H42" s="53">
        <f>H39+H33</f>
        <v>93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9" t="s">
        <v>852</v>
      </c>
      <c r="B45" s="589"/>
      <c r="C45" s="589"/>
      <c r="D45" s="589"/>
      <c r="E45" s="589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271</v>
      </c>
      <c r="B48" s="432" t="s">
        <v>871</v>
      </c>
      <c r="C48" s="427" t="s">
        <v>380</v>
      </c>
      <c r="D48" s="584" t="s">
        <v>859</v>
      </c>
      <c r="E48" s="584"/>
      <c r="F48" s="584"/>
      <c r="G48" s="584"/>
      <c r="H48" s="584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858</v>
      </c>
      <c r="D50" s="585" t="s">
        <v>860</v>
      </c>
      <c r="E50" s="585"/>
      <c r="F50" s="585"/>
      <c r="G50" s="585"/>
      <c r="H50" s="585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D45" sqref="D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382</v>
      </c>
      <c r="B4" s="468" t="str">
        <f>'справка №1-БАЛАНС'!E3</f>
        <v>ХИМСНАБ БЪЛГАРИЯ АД</v>
      </c>
      <c r="C4" s="539" t="s">
        <v>2</v>
      </c>
      <c r="D4" s="539">
        <f>'справка №1-БАЛАНС'!H3</f>
        <v>115051489</v>
      </c>
      <c r="E4" s="323"/>
      <c r="F4" s="323"/>
    </row>
    <row r="5" spans="1:4" ht="15">
      <c r="A5" s="468" t="s">
        <v>273</v>
      </c>
      <c r="B5" s="468" t="str">
        <f>'справка №1-БАЛАНС'!E4</f>
        <v>КОНСОЛИДИРАН</v>
      </c>
      <c r="C5" s="540" t="s">
        <v>3</v>
      </c>
      <c r="D5" s="539" t="str">
        <f>'справка №1-БАЛАНС'!H4</f>
        <v> </v>
      </c>
    </row>
    <row r="6" spans="1:6" ht="12" customHeight="1">
      <c r="A6" s="469" t="s">
        <v>4</v>
      </c>
      <c r="B6" s="504" t="str">
        <f>'справка №1-БАЛАНС'!E5</f>
        <v>31.12.2011 ГОДИШЕН</v>
      </c>
      <c r="C6" s="470"/>
      <c r="D6" s="471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1813</v>
      </c>
      <c r="D10" s="54">
        <v>50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-1072</v>
      </c>
      <c r="D11" s="54">
        <v>-33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-321</v>
      </c>
      <c r="D13" s="54">
        <v>-10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-119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-186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113</v>
      </c>
      <c r="D20" s="55">
        <f>SUM(D10:D19)</f>
        <v>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-1308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3818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27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240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5202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7979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1864</v>
      </c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-5276</v>
      </c>
      <c r="D37" s="54"/>
      <c r="E37" s="130"/>
      <c r="F37" s="130"/>
    </row>
    <row r="38" spans="1:6" ht="12">
      <c r="A38" s="332" t="s">
        <v>438</v>
      </c>
      <c r="B38" s="333" t="s">
        <v>439</v>
      </c>
      <c r="C38" s="54">
        <v>-11</v>
      </c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-543</v>
      </c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-17</v>
      </c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-3983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4109</v>
      </c>
      <c r="D43" s="55">
        <f>D42+D32+D20</f>
        <v>7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4117</v>
      </c>
      <c r="D45" s="55">
        <f>D44+D43</f>
        <v>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35" t="s">
        <v>872</v>
      </c>
      <c r="B49" s="432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90" t="s">
        <v>859</v>
      </c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778</v>
      </c>
      <c r="C52" s="590" t="s">
        <v>860</v>
      </c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9" sqref="A39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ХИМСНАБ БЪЛГАРИЯ АД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115051489</v>
      </c>
      <c r="N3" s="2"/>
    </row>
    <row r="4" spans="1:15" s="530" customFormat="1" ht="13.5" customHeight="1">
      <c r="A4" s="465" t="s">
        <v>459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4</v>
      </c>
      <c r="B5" s="597" t="str">
        <f>'справка №1-БАЛАНС'!E5</f>
        <v>31.12.2011 ГОДИШЕН</v>
      </c>
      <c r="C5" s="597"/>
      <c r="D5" s="597"/>
      <c r="E5" s="597"/>
      <c r="F5" s="477"/>
      <c r="G5" s="477"/>
      <c r="H5" s="477"/>
      <c r="I5" s="477"/>
      <c r="J5" s="477"/>
      <c r="K5" s="478"/>
      <c r="L5" s="325"/>
      <c r="M5" s="479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51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192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</v>
      </c>
      <c r="J11" s="58">
        <f>'справка №1-БАЛАНС'!H29+'справка №1-БАЛАНС'!H32</f>
        <v>-385</v>
      </c>
      <c r="K11" s="60"/>
      <c r="L11" s="344">
        <f>SUM(C11:K11)</f>
        <v>-140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51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192</v>
      </c>
      <c r="G15" s="61">
        <f t="shared" si="2"/>
        <v>0</v>
      </c>
      <c r="H15" s="61">
        <f t="shared" si="2"/>
        <v>0</v>
      </c>
      <c r="I15" s="61">
        <f t="shared" si="2"/>
        <v>2</v>
      </c>
      <c r="J15" s="61">
        <f t="shared" si="2"/>
        <v>-385</v>
      </c>
      <c r="K15" s="61">
        <f t="shared" si="2"/>
        <v>0</v>
      </c>
      <c r="L15" s="344">
        <f t="shared" si="1"/>
        <v>-140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4132</v>
      </c>
      <c r="J16" s="345">
        <f>+'справка №1-БАЛАНС'!G32</f>
        <v>0</v>
      </c>
      <c r="K16" s="60"/>
      <c r="L16" s="344">
        <f t="shared" si="1"/>
        <v>4132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74976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1477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76453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500</v>
      </c>
      <c r="B22" s="8" t="s">
        <v>501</v>
      </c>
      <c r="C22" s="185"/>
      <c r="D22" s="185">
        <v>74976</v>
      </c>
      <c r="E22" s="185"/>
      <c r="F22" s="185"/>
      <c r="G22" s="185"/>
      <c r="H22" s="185">
        <v>1477</v>
      </c>
      <c r="I22" s="185"/>
      <c r="J22" s="185"/>
      <c r="K22" s="185"/>
      <c r="L22" s="344">
        <f t="shared" si="1"/>
        <v>76453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995</v>
      </c>
      <c r="J24" s="59">
        <f t="shared" si="5"/>
        <v>0</v>
      </c>
      <c r="K24" s="59">
        <f t="shared" si="5"/>
        <v>0</v>
      </c>
      <c r="L24" s="344">
        <f t="shared" si="1"/>
        <v>995</v>
      </c>
      <c r="M24" s="59">
        <f t="shared" si="5"/>
        <v>3689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>
        <v>995</v>
      </c>
      <c r="J25" s="185"/>
      <c r="K25" s="185"/>
      <c r="L25" s="344">
        <f t="shared" si="1"/>
        <v>995</v>
      </c>
      <c r="M25" s="185">
        <v>3689</v>
      </c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>
        <v>46</v>
      </c>
      <c r="I27" s="60"/>
      <c r="J27" s="60"/>
      <c r="K27" s="60"/>
      <c r="L27" s="344">
        <f t="shared" si="1"/>
        <v>46</v>
      </c>
      <c r="M27" s="60"/>
      <c r="N27" s="11"/>
    </row>
    <row r="28" spans="1:14" ht="12">
      <c r="A28" s="12" t="s">
        <v>510</v>
      </c>
      <c r="B28" s="8" t="s">
        <v>511</v>
      </c>
      <c r="C28" s="60">
        <v>2410</v>
      </c>
      <c r="D28" s="60">
        <v>-1062</v>
      </c>
      <c r="E28" s="60"/>
      <c r="F28" s="60"/>
      <c r="G28" s="60"/>
      <c r="H28" s="60">
        <v>-325</v>
      </c>
      <c r="I28" s="60"/>
      <c r="J28" s="60"/>
      <c r="K28" s="60"/>
      <c r="L28" s="344">
        <f t="shared" si="1"/>
        <v>1023</v>
      </c>
      <c r="M28" s="60">
        <v>-16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2461</v>
      </c>
      <c r="D29" s="59">
        <f aca="true" t="shared" si="6" ref="D29:M29">D17+D20+D21+D24+D28+D27+D15+D16</f>
        <v>73914</v>
      </c>
      <c r="E29" s="59">
        <f t="shared" si="6"/>
        <v>0</v>
      </c>
      <c r="F29" s="59">
        <f t="shared" si="6"/>
        <v>192</v>
      </c>
      <c r="G29" s="59">
        <f t="shared" si="6"/>
        <v>0</v>
      </c>
      <c r="H29" s="59">
        <f t="shared" si="6"/>
        <v>1198</v>
      </c>
      <c r="I29" s="59">
        <f t="shared" si="6"/>
        <v>5129</v>
      </c>
      <c r="J29" s="59">
        <f t="shared" si="6"/>
        <v>-385</v>
      </c>
      <c r="K29" s="59">
        <f t="shared" si="6"/>
        <v>0</v>
      </c>
      <c r="L29" s="344">
        <f t="shared" si="1"/>
        <v>82509</v>
      </c>
      <c r="M29" s="59">
        <f t="shared" si="6"/>
        <v>3673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2461</v>
      </c>
      <c r="D32" s="59">
        <f t="shared" si="7"/>
        <v>73914</v>
      </c>
      <c r="E32" s="59">
        <f t="shared" si="7"/>
        <v>0</v>
      </c>
      <c r="F32" s="59">
        <f t="shared" si="7"/>
        <v>192</v>
      </c>
      <c r="G32" s="59">
        <f t="shared" si="7"/>
        <v>0</v>
      </c>
      <c r="H32" s="59">
        <f t="shared" si="7"/>
        <v>1198</v>
      </c>
      <c r="I32" s="59">
        <f t="shared" si="7"/>
        <v>5129</v>
      </c>
      <c r="J32" s="59">
        <f t="shared" si="7"/>
        <v>-385</v>
      </c>
      <c r="K32" s="59">
        <f t="shared" si="7"/>
        <v>0</v>
      </c>
      <c r="L32" s="344">
        <f t="shared" si="1"/>
        <v>82509</v>
      </c>
      <c r="M32" s="59">
        <f>M29+M30+M31</f>
        <v>3673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354" t="s">
        <v>873</v>
      </c>
      <c r="B38" s="19"/>
      <c r="C38" s="15"/>
      <c r="D38" s="592" t="s">
        <v>816</v>
      </c>
      <c r="E38" s="592"/>
      <c r="F38" s="592" t="s">
        <v>859</v>
      </c>
      <c r="G38" s="592"/>
      <c r="H38" s="592"/>
      <c r="I38" s="592"/>
      <c r="J38" s="15" t="s">
        <v>861</v>
      </c>
      <c r="K38" s="15"/>
      <c r="L38" s="592" t="s">
        <v>860</v>
      </c>
      <c r="M38" s="592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E31" sqref="E3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382</v>
      </c>
      <c r="B2" s="605"/>
      <c r="C2" s="606" t="str">
        <f>'справка №1-БАЛАНС'!E3</f>
        <v>ХИМСНАБ БЪЛГАРИЯ АД</v>
      </c>
      <c r="D2" s="606"/>
      <c r="E2" s="606"/>
      <c r="F2" s="606"/>
      <c r="G2" s="606"/>
      <c r="H2" s="606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115051489</v>
      </c>
      <c r="P2" s="481"/>
      <c r="Q2" s="481"/>
      <c r="R2" s="524"/>
    </row>
    <row r="3" spans="1:18" ht="15">
      <c r="A3" s="604" t="s">
        <v>4</v>
      </c>
      <c r="B3" s="605"/>
      <c r="C3" s="607" t="str">
        <f>'справка №1-БАЛАНС'!E5</f>
        <v>31.12.2011 ГОДИШЕН</v>
      </c>
      <c r="D3" s="607"/>
      <c r="E3" s="607"/>
      <c r="F3" s="483"/>
      <c r="G3" s="483"/>
      <c r="H3" s="483"/>
      <c r="I3" s="483"/>
      <c r="J3" s="483"/>
      <c r="K3" s="483"/>
      <c r="L3" s="483"/>
      <c r="M3" s="603" t="s">
        <v>3</v>
      </c>
      <c r="N3" s="603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521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522</v>
      </c>
    </row>
    <row r="5" spans="1:18" s="100" customFormat="1" ht="30.75" customHeight="1">
      <c r="A5" s="608" t="s">
        <v>462</v>
      </c>
      <c r="B5" s="609"/>
      <c r="C5" s="612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10"/>
      <c r="B6" s="611"/>
      <c r="C6" s="613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35</v>
      </c>
      <c r="E9" s="189"/>
      <c r="F9" s="189"/>
      <c r="G9" s="74">
        <f>D9+E9-F9</f>
        <v>35</v>
      </c>
      <c r="H9" s="65">
        <v>31528</v>
      </c>
      <c r="I9" s="65"/>
      <c r="J9" s="74">
        <f>G9+H9-I9</f>
        <v>31563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31563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187</v>
      </c>
      <c r="E10" s="189">
        <v>21</v>
      </c>
      <c r="F10" s="189"/>
      <c r="G10" s="74">
        <f aca="true" t="shared" si="2" ref="G10:G39">D10+E10-F10</f>
        <v>208</v>
      </c>
      <c r="H10" s="65">
        <v>19534</v>
      </c>
      <c r="I10" s="65"/>
      <c r="J10" s="74">
        <f aca="true" t="shared" si="3" ref="J10:J39">G10+H10-I10</f>
        <v>19742</v>
      </c>
      <c r="K10" s="65">
        <v>122</v>
      </c>
      <c r="L10" s="65">
        <v>412</v>
      </c>
      <c r="M10" s="65"/>
      <c r="N10" s="74">
        <f aca="true" t="shared" si="4" ref="N10:N39">K10+L10-M10</f>
        <v>534</v>
      </c>
      <c r="O10" s="65">
        <v>65</v>
      </c>
      <c r="P10" s="65"/>
      <c r="Q10" s="74">
        <f t="shared" si="0"/>
        <v>599</v>
      </c>
      <c r="R10" s="74">
        <f t="shared" si="1"/>
        <v>19143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10</v>
      </c>
      <c r="E11" s="189"/>
      <c r="F11" s="189"/>
      <c r="G11" s="74">
        <f t="shared" si="2"/>
        <v>10</v>
      </c>
      <c r="H11" s="65">
        <v>1994</v>
      </c>
      <c r="I11" s="65"/>
      <c r="J11" s="74">
        <f t="shared" si="3"/>
        <v>2004</v>
      </c>
      <c r="K11" s="65">
        <v>10</v>
      </c>
      <c r="L11" s="65">
        <v>99</v>
      </c>
      <c r="M11" s="65"/>
      <c r="N11" s="74">
        <f t="shared" si="4"/>
        <v>109</v>
      </c>
      <c r="O11" s="65">
        <v>64</v>
      </c>
      <c r="P11" s="65"/>
      <c r="Q11" s="74">
        <f t="shared" si="0"/>
        <v>173</v>
      </c>
      <c r="R11" s="74">
        <f t="shared" si="1"/>
        <v>1831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7</v>
      </c>
      <c r="E12" s="189"/>
      <c r="F12" s="189"/>
      <c r="G12" s="74">
        <f t="shared" si="2"/>
        <v>7</v>
      </c>
      <c r="H12" s="65">
        <v>30</v>
      </c>
      <c r="I12" s="65"/>
      <c r="J12" s="74">
        <f t="shared" si="3"/>
        <v>37</v>
      </c>
      <c r="K12" s="65">
        <v>3</v>
      </c>
      <c r="L12" s="65">
        <v>5</v>
      </c>
      <c r="M12" s="65"/>
      <c r="N12" s="74">
        <f t="shared" si="4"/>
        <v>8</v>
      </c>
      <c r="O12" s="65">
        <v>14</v>
      </c>
      <c r="P12" s="65"/>
      <c r="Q12" s="74">
        <f t="shared" si="0"/>
        <v>22</v>
      </c>
      <c r="R12" s="74">
        <f t="shared" si="1"/>
        <v>15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4</v>
      </c>
      <c r="E13" s="189">
        <v>49</v>
      </c>
      <c r="F13" s="189">
        <v>6</v>
      </c>
      <c r="G13" s="74">
        <f t="shared" si="2"/>
        <v>47</v>
      </c>
      <c r="H13" s="65">
        <v>582</v>
      </c>
      <c r="I13" s="65"/>
      <c r="J13" s="74">
        <f t="shared" si="3"/>
        <v>629</v>
      </c>
      <c r="K13" s="65">
        <v>4</v>
      </c>
      <c r="L13" s="65">
        <v>3</v>
      </c>
      <c r="M13" s="65"/>
      <c r="N13" s="74">
        <f t="shared" si="4"/>
        <v>7</v>
      </c>
      <c r="O13" s="65">
        <v>449</v>
      </c>
      <c r="P13" s="65"/>
      <c r="Q13" s="74">
        <f t="shared" si="0"/>
        <v>456</v>
      </c>
      <c r="R13" s="74">
        <f t="shared" si="1"/>
        <v>173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849</v>
      </c>
      <c r="B15" s="374" t="s">
        <v>850</v>
      </c>
      <c r="C15" s="454" t="s">
        <v>851</v>
      </c>
      <c r="D15" s="455"/>
      <c r="E15" s="455"/>
      <c r="F15" s="455"/>
      <c r="G15" s="74">
        <f t="shared" si="2"/>
        <v>0</v>
      </c>
      <c r="H15" s="456">
        <v>309</v>
      </c>
      <c r="I15" s="456"/>
      <c r="J15" s="74">
        <f t="shared" si="3"/>
        <v>309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309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>
        <v>1</v>
      </c>
      <c r="E16" s="189">
        <v>8</v>
      </c>
      <c r="F16" s="189"/>
      <c r="G16" s="74">
        <f t="shared" si="2"/>
        <v>9</v>
      </c>
      <c r="H16" s="65">
        <v>206</v>
      </c>
      <c r="I16" s="65"/>
      <c r="J16" s="74">
        <f t="shared" si="3"/>
        <v>215</v>
      </c>
      <c r="K16" s="65">
        <v>1</v>
      </c>
      <c r="L16" s="65">
        <v>6</v>
      </c>
      <c r="M16" s="65"/>
      <c r="N16" s="74">
        <f t="shared" si="4"/>
        <v>7</v>
      </c>
      <c r="O16" s="65">
        <v>165</v>
      </c>
      <c r="P16" s="65"/>
      <c r="Q16" s="74">
        <f aca="true" t="shared" si="5" ref="Q16:Q25">N16+O16-P16</f>
        <v>172</v>
      </c>
      <c r="R16" s="74">
        <f aca="true" t="shared" si="6" ref="R16:R25">J16-Q16</f>
        <v>43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244</v>
      </c>
      <c r="E17" s="194">
        <f>SUM(E9:E16)</f>
        <v>78</v>
      </c>
      <c r="F17" s="194">
        <f>SUM(F9:F16)</f>
        <v>6</v>
      </c>
      <c r="G17" s="74">
        <f t="shared" si="2"/>
        <v>316</v>
      </c>
      <c r="H17" s="75">
        <f>SUM(H9:H16)</f>
        <v>54183</v>
      </c>
      <c r="I17" s="75">
        <f>SUM(I9:I16)</f>
        <v>0</v>
      </c>
      <c r="J17" s="74">
        <f t="shared" si="3"/>
        <v>54499</v>
      </c>
      <c r="K17" s="75">
        <f>SUM(K9:K16)</f>
        <v>140</v>
      </c>
      <c r="L17" s="75">
        <f>SUM(L9:L16)</f>
        <v>525</v>
      </c>
      <c r="M17" s="75">
        <f>SUM(M9:M16)</f>
        <v>0</v>
      </c>
      <c r="N17" s="74">
        <f t="shared" si="4"/>
        <v>665</v>
      </c>
      <c r="O17" s="75">
        <f>SUM(O9:O16)</f>
        <v>757</v>
      </c>
      <c r="P17" s="75">
        <f>SUM(P9:P16)</f>
        <v>0</v>
      </c>
      <c r="Q17" s="74">
        <f t="shared" si="5"/>
        <v>1422</v>
      </c>
      <c r="R17" s="74">
        <f t="shared" si="6"/>
        <v>53077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>
        <v>35195</v>
      </c>
      <c r="F18" s="187"/>
      <c r="G18" s="74">
        <f t="shared" si="2"/>
        <v>35195</v>
      </c>
      <c r="H18" s="63"/>
      <c r="I18" s="63"/>
      <c r="J18" s="74">
        <f t="shared" si="3"/>
        <v>35195</v>
      </c>
      <c r="K18" s="63"/>
      <c r="L18" s="63">
        <v>363</v>
      </c>
      <c r="M18" s="63"/>
      <c r="N18" s="74">
        <f t="shared" si="4"/>
        <v>363</v>
      </c>
      <c r="O18" s="63">
        <v>481</v>
      </c>
      <c r="P18" s="63"/>
      <c r="Q18" s="74">
        <f t="shared" si="5"/>
        <v>844</v>
      </c>
      <c r="R18" s="74">
        <f t="shared" si="6"/>
        <v>34351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>
        <v>4</v>
      </c>
      <c r="F22" s="189"/>
      <c r="G22" s="74">
        <f t="shared" si="2"/>
        <v>4</v>
      </c>
      <c r="H22" s="65"/>
      <c r="I22" s="65"/>
      <c r="J22" s="74">
        <f t="shared" si="3"/>
        <v>4</v>
      </c>
      <c r="K22" s="65"/>
      <c r="L22" s="65">
        <v>4</v>
      </c>
      <c r="M22" s="65"/>
      <c r="N22" s="74">
        <f t="shared" si="4"/>
        <v>4</v>
      </c>
      <c r="O22" s="65"/>
      <c r="P22" s="65"/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4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0</v>
      </c>
      <c r="L25" s="66">
        <f t="shared" si="7"/>
        <v>4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846</v>
      </c>
      <c r="C27" s="380" t="s">
        <v>583</v>
      </c>
      <c r="D27" s="192">
        <f>SUM(D28:D31)</f>
        <v>0</v>
      </c>
      <c r="E27" s="192">
        <f aca="true" t="shared" si="8" ref="E27:P27">SUM(E28:E31)</f>
        <v>5840</v>
      </c>
      <c r="F27" s="192">
        <f t="shared" si="8"/>
        <v>0</v>
      </c>
      <c r="G27" s="71">
        <f t="shared" si="2"/>
        <v>5840</v>
      </c>
      <c r="H27" s="70">
        <f t="shared" si="8"/>
        <v>0</v>
      </c>
      <c r="I27" s="70">
        <f t="shared" si="8"/>
        <v>0</v>
      </c>
      <c r="J27" s="71">
        <f t="shared" si="3"/>
        <v>5840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5840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>
        <v>5840</v>
      </c>
      <c r="F30" s="189"/>
      <c r="G30" s="74">
        <f t="shared" si="2"/>
        <v>5840</v>
      </c>
      <c r="H30" s="72"/>
      <c r="I30" s="72"/>
      <c r="J30" s="74">
        <f t="shared" si="3"/>
        <v>5840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5840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847</v>
      </c>
      <c r="C38" s="369" t="s">
        <v>599</v>
      </c>
      <c r="D38" s="194">
        <f>D27+D32+D37</f>
        <v>0</v>
      </c>
      <c r="E38" s="194">
        <f aca="true" t="shared" si="12" ref="E38:P38">E27+E32+E37</f>
        <v>5840</v>
      </c>
      <c r="F38" s="194">
        <f t="shared" si="12"/>
        <v>0</v>
      </c>
      <c r="G38" s="74">
        <f t="shared" si="2"/>
        <v>5840</v>
      </c>
      <c r="H38" s="75">
        <f t="shared" si="12"/>
        <v>0</v>
      </c>
      <c r="I38" s="75">
        <f t="shared" si="12"/>
        <v>0</v>
      </c>
      <c r="J38" s="74">
        <f t="shared" si="3"/>
        <v>5840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5840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600</v>
      </c>
      <c r="B39" s="370" t="s">
        <v>601</v>
      </c>
      <c r="C39" s="369" t="s">
        <v>602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244</v>
      </c>
      <c r="E40" s="438">
        <f>E17+E18+E19+E25+E38+E39</f>
        <v>41117</v>
      </c>
      <c r="F40" s="438">
        <f aca="true" t="shared" si="13" ref="F40:R40">F17+F18+F19+F25+F38+F39</f>
        <v>6</v>
      </c>
      <c r="G40" s="438">
        <f t="shared" si="13"/>
        <v>41355</v>
      </c>
      <c r="H40" s="438">
        <f t="shared" si="13"/>
        <v>54183</v>
      </c>
      <c r="I40" s="438">
        <f t="shared" si="13"/>
        <v>0</v>
      </c>
      <c r="J40" s="438">
        <f t="shared" si="13"/>
        <v>95538</v>
      </c>
      <c r="K40" s="438">
        <f t="shared" si="13"/>
        <v>140</v>
      </c>
      <c r="L40" s="438">
        <f t="shared" si="13"/>
        <v>892</v>
      </c>
      <c r="M40" s="438">
        <f t="shared" si="13"/>
        <v>0</v>
      </c>
      <c r="N40" s="438">
        <f t="shared" si="13"/>
        <v>1032</v>
      </c>
      <c r="O40" s="438">
        <f t="shared" si="13"/>
        <v>1238</v>
      </c>
      <c r="P40" s="438">
        <f t="shared" si="13"/>
        <v>0</v>
      </c>
      <c r="Q40" s="438">
        <f t="shared" si="13"/>
        <v>2270</v>
      </c>
      <c r="R40" s="438">
        <f t="shared" si="13"/>
        <v>93268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5"/>
      <c r="C44" s="354"/>
      <c r="D44" s="355"/>
      <c r="E44" s="355"/>
      <c r="F44" s="355"/>
      <c r="G44" s="351"/>
      <c r="H44" s="356" t="s">
        <v>862</v>
      </c>
      <c r="I44" s="356"/>
      <c r="J44" s="356"/>
      <c r="K44" s="598"/>
      <c r="L44" s="598"/>
      <c r="M44" s="598"/>
      <c r="N44" s="598"/>
      <c r="O44" s="599" t="s">
        <v>863</v>
      </c>
      <c r="P44" s="600"/>
      <c r="Q44" s="600"/>
      <c r="R44" s="600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382</v>
      </c>
      <c r="B3" s="620" t="str">
        <f>'справка №1-БАЛАНС'!E3</f>
        <v>ХИМСНАБ БЪЛГАРИЯ АД</v>
      </c>
      <c r="C3" s="621"/>
      <c r="D3" s="524" t="s">
        <v>2</v>
      </c>
      <c r="E3" s="107">
        <f>'справка №1-БАЛАНС'!H3</f>
        <v>115051489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4</v>
      </c>
      <c r="B4" s="618" t="str">
        <f>'справка №1-БАЛАНС'!E5</f>
        <v>31.12.2011 ГОДИШЕН</v>
      </c>
      <c r="C4" s="619"/>
      <c r="D4" s="525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607</v>
      </c>
      <c r="B5" s="494"/>
      <c r="C5" s="495"/>
      <c r="D5" s="107"/>
      <c r="E5" s="496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>
        <v>14525</v>
      </c>
      <c r="D15" s="108"/>
      <c r="E15" s="120">
        <f t="shared" si="0"/>
        <v>14525</v>
      </c>
      <c r="F15" s="106"/>
    </row>
    <row r="16" spans="1:15" ht="12">
      <c r="A16" s="396" t="s">
        <v>626</v>
      </c>
      <c r="B16" s="397" t="s">
        <v>627</v>
      </c>
      <c r="C16" s="119">
        <f>+C17+C18</f>
        <v>4541</v>
      </c>
      <c r="D16" s="119">
        <f>+D17+D18</f>
        <v>0</v>
      </c>
      <c r="E16" s="120">
        <f t="shared" si="0"/>
        <v>4541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>
        <v>4541</v>
      </c>
      <c r="D18" s="108"/>
      <c r="E18" s="120">
        <f t="shared" si="0"/>
        <v>4541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19066</v>
      </c>
      <c r="D19" s="104">
        <f>D11+D15+D16</f>
        <v>0</v>
      </c>
      <c r="E19" s="118">
        <f>E11+E15+E16</f>
        <v>19066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38</v>
      </c>
      <c r="D21" s="108"/>
      <c r="E21" s="120">
        <f t="shared" si="0"/>
        <v>38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13251</v>
      </c>
      <c r="D24" s="119">
        <f>SUM(D25:D27)</f>
        <v>13251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12352</v>
      </c>
      <c r="D25" s="108">
        <v>12352</v>
      </c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899</v>
      </c>
      <c r="D27" s="108">
        <v>899</v>
      </c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2120</v>
      </c>
      <c r="D28" s="108">
        <v>2120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>
        <v>14738</v>
      </c>
      <c r="D30" s="108">
        <v>14738</v>
      </c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5</v>
      </c>
      <c r="D35" s="108">
        <v>5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1688</v>
      </c>
      <c r="D38" s="105">
        <f>SUM(D39:D42)</f>
        <v>1688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1688</v>
      </c>
      <c r="D42" s="108">
        <v>1688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31802</v>
      </c>
      <c r="D43" s="104">
        <f>D24+D28+D29+D31+D30+D32+D33+D38</f>
        <v>31802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50906</v>
      </c>
      <c r="D44" s="103">
        <f>D43+D21+D19+D9</f>
        <v>31802</v>
      </c>
      <c r="E44" s="118">
        <f>E43+E21+E19+E9</f>
        <v>19104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22155</v>
      </c>
      <c r="D52" s="103">
        <f>SUM(D53:D55)</f>
        <v>0</v>
      </c>
      <c r="E52" s="119">
        <f>C52-D52</f>
        <v>22155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>
        <v>22147</v>
      </c>
      <c r="D53" s="108"/>
      <c r="E53" s="119">
        <f>C53-D53</f>
        <v>22147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>
        <v>8</v>
      </c>
      <c r="D55" s="108"/>
      <c r="E55" s="119">
        <f t="shared" si="1"/>
        <v>8</v>
      </c>
      <c r="F55" s="108"/>
    </row>
    <row r="56" spans="1:16" ht="24">
      <c r="A56" s="396" t="s">
        <v>691</v>
      </c>
      <c r="B56" s="397" t="s">
        <v>692</v>
      </c>
      <c r="C56" s="103">
        <f>C57+C59</f>
        <v>34</v>
      </c>
      <c r="D56" s="103">
        <f>D57+D59</f>
        <v>0</v>
      </c>
      <c r="E56" s="119">
        <f t="shared" si="1"/>
        <v>34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>
        <v>34</v>
      </c>
      <c r="D59" s="108"/>
      <c r="E59" s="119">
        <f t="shared" si="1"/>
        <v>34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1670</v>
      </c>
      <c r="D64" s="108"/>
      <c r="E64" s="119">
        <f t="shared" si="1"/>
        <v>1670</v>
      </c>
      <c r="F64" s="110"/>
    </row>
    <row r="65" spans="1:6" ht="12">
      <c r="A65" s="396" t="s">
        <v>706</v>
      </c>
      <c r="B65" s="397" t="s">
        <v>707</v>
      </c>
      <c r="C65" s="109">
        <v>21</v>
      </c>
      <c r="D65" s="109"/>
      <c r="E65" s="119">
        <f t="shared" si="1"/>
        <v>21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23859</v>
      </c>
      <c r="D66" s="103">
        <f>D52+D56+D61+D62+D63+D64</f>
        <v>0</v>
      </c>
      <c r="E66" s="119">
        <f t="shared" si="1"/>
        <v>23859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2749</v>
      </c>
      <c r="D68" s="108"/>
      <c r="E68" s="119">
        <f t="shared" si="1"/>
        <v>2749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15803</v>
      </c>
      <c r="D71" s="105">
        <f>SUM(D72:D74)</f>
        <v>15803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15803</v>
      </c>
      <c r="D74" s="108">
        <v>15803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4848</v>
      </c>
      <c r="D75" s="103">
        <f>D76+D78</f>
        <v>4848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>
        <v>4848</v>
      </c>
      <c r="D78" s="108">
        <v>4848</v>
      </c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>
        <f>C84</f>
        <v>0</v>
      </c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15045</v>
      </c>
      <c r="D85" s="104">
        <f>SUM(D86:D90)+D94</f>
        <v>15045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14657</v>
      </c>
      <c r="D87" s="108">
        <v>14657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65</v>
      </c>
      <c r="D89" s="108">
        <v>65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306</v>
      </c>
      <c r="D90" s="103">
        <f>SUM(D91:D93)</f>
        <v>306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15</v>
      </c>
      <c r="D92" s="108">
        <v>15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291</v>
      </c>
      <c r="D93" s="108">
        <v>291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17</v>
      </c>
      <c r="D94" s="108">
        <v>17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82</v>
      </c>
      <c r="D95" s="108">
        <v>82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35778</v>
      </c>
      <c r="D96" s="104">
        <f>D85+D80+D75+D71+D95</f>
        <v>35778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62386</v>
      </c>
      <c r="D97" s="104">
        <f>D96+D68+D66</f>
        <v>35778</v>
      </c>
      <c r="E97" s="104">
        <f>E96+E68+E66</f>
        <v>26608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870</v>
      </c>
      <c r="B109" s="615"/>
      <c r="C109" s="615" t="s">
        <v>856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857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42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382</v>
      </c>
      <c r="B4" s="622" t="str">
        <f>'справка №1-БАЛАНС'!E3</f>
        <v>ХИМСНАБ БЪЛГАРИЯ АД</v>
      </c>
      <c r="C4" s="622"/>
      <c r="D4" s="622"/>
      <c r="E4" s="622"/>
      <c r="F4" s="622"/>
      <c r="G4" s="628" t="s">
        <v>2</v>
      </c>
      <c r="H4" s="628"/>
      <c r="I4" s="498">
        <f>'справка №1-БАЛАНС'!H3</f>
        <v>115051489</v>
      </c>
    </row>
    <row r="5" spans="1:9" ht="15">
      <c r="A5" s="499" t="s">
        <v>4</v>
      </c>
      <c r="B5" s="623" t="str">
        <f>'справка №1-БАЛАНС'!E5</f>
        <v>31.12.2011 ГОДИШЕН</v>
      </c>
      <c r="C5" s="623"/>
      <c r="D5" s="623"/>
      <c r="E5" s="623"/>
      <c r="F5" s="623"/>
      <c r="G5" s="626" t="s">
        <v>3</v>
      </c>
      <c r="H5" s="627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781</v>
      </c>
    </row>
    <row r="7" spans="1:9" s="518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354" t="s">
        <v>873</v>
      </c>
      <c r="B30" s="625"/>
      <c r="C30" s="625"/>
      <c r="D30" s="457" t="s">
        <v>816</v>
      </c>
      <c r="E30" s="624"/>
      <c r="F30" s="624"/>
      <c r="G30" s="624"/>
      <c r="H30" s="420" t="s">
        <v>778</v>
      </c>
      <c r="I30" s="624"/>
      <c r="J30" s="624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6"/>
  <sheetViews>
    <sheetView tabSelected="1" zoomScale="115" zoomScaleNormal="115" zoomScalePageLayoutView="0" workbookViewId="0" topLeftCell="A142">
      <selection activeCell="A154" sqref="A154"/>
    </sheetView>
  </sheetViews>
  <sheetFormatPr defaultColWidth="10.75390625" defaultRowHeight="12.75"/>
  <cols>
    <col min="1" max="1" width="40.625" style="507" customWidth="1"/>
    <col min="2" max="2" width="7.25390625" style="517" customWidth="1"/>
    <col min="3" max="3" width="17.87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ХИМСНАБ БЪЛГАРИЯ АД</v>
      </c>
      <c r="C5" s="629"/>
      <c r="D5" s="629"/>
      <c r="E5" s="568" t="s">
        <v>2</v>
      </c>
      <c r="F5" s="451">
        <f>'справка №1-БАЛАНС'!H3</f>
        <v>115051489</v>
      </c>
    </row>
    <row r="6" spans="1:13" ht="15" customHeight="1">
      <c r="A6" s="27" t="s">
        <v>819</v>
      </c>
      <c r="B6" s="630" t="str">
        <f>'справка №1-БАЛАНС'!E5</f>
        <v>31.12.2011 ГОДИШЕН</v>
      </c>
      <c r="C6" s="630"/>
      <c r="D6" s="508"/>
      <c r="E6" s="567" t="s">
        <v>3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820</v>
      </c>
      <c r="B8" s="32" t="s">
        <v>7</v>
      </c>
      <c r="C8" s="33" t="s">
        <v>821</v>
      </c>
      <c r="D8" s="33" t="s">
        <v>822</v>
      </c>
      <c r="E8" s="33" t="s">
        <v>823</v>
      </c>
      <c r="F8" s="33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6"/>
      <c r="E12" s="441"/>
      <c r="F12" s="443">
        <f>C12-E12</f>
        <v>0</v>
      </c>
    </row>
    <row r="13" spans="1:6" ht="12.75">
      <c r="A13" s="36"/>
      <c r="B13" s="37"/>
      <c r="C13" s="441"/>
      <c r="D13" s="576"/>
      <c r="E13" s="441"/>
      <c r="F13" s="443">
        <f aca="true" t="shared" si="0" ref="F13:F30">C13-E13</f>
        <v>0</v>
      </c>
    </row>
    <row r="14" spans="1:6" ht="12.75">
      <c r="A14" s="36"/>
      <c r="B14" s="37"/>
      <c r="C14" s="441"/>
      <c r="D14" s="576"/>
      <c r="E14" s="441"/>
      <c r="F14" s="443">
        <f t="shared" si="0"/>
        <v>0</v>
      </c>
    </row>
    <row r="15" spans="1:6" ht="12.75">
      <c r="A15" s="36"/>
      <c r="B15" s="37"/>
      <c r="C15" s="441"/>
      <c r="D15" s="576"/>
      <c r="E15" s="441"/>
      <c r="F15" s="443">
        <f t="shared" si="0"/>
        <v>0</v>
      </c>
    </row>
    <row r="16" spans="1:6" ht="12.75">
      <c r="A16" s="36"/>
      <c r="B16" s="37"/>
      <c r="C16" s="441"/>
      <c r="D16" s="576"/>
      <c r="E16" s="441"/>
      <c r="F16" s="443">
        <f t="shared" si="0"/>
        <v>0</v>
      </c>
    </row>
    <row r="17" spans="1:6" ht="12.75">
      <c r="A17" s="36"/>
      <c r="B17" s="37"/>
      <c r="C17" s="441"/>
      <c r="D17" s="576"/>
      <c r="E17" s="441"/>
      <c r="F17" s="443">
        <f t="shared" si="0"/>
        <v>0</v>
      </c>
    </row>
    <row r="18" spans="1:6" ht="12.75">
      <c r="A18" s="36"/>
      <c r="B18" s="37"/>
      <c r="C18" s="441"/>
      <c r="D18" s="576"/>
      <c r="E18" s="441"/>
      <c r="F18" s="443">
        <f t="shared" si="0"/>
        <v>0</v>
      </c>
    </row>
    <row r="19" spans="1:6" ht="12.75">
      <c r="A19" s="36"/>
      <c r="B19" s="37"/>
      <c r="C19" s="441"/>
      <c r="D19" s="576"/>
      <c r="E19" s="441"/>
      <c r="F19" s="443">
        <f t="shared" si="0"/>
        <v>0</v>
      </c>
    </row>
    <row r="20" spans="1:6" ht="12.75">
      <c r="A20" s="36"/>
      <c r="B20" s="37"/>
      <c r="C20" s="441"/>
      <c r="D20" s="576"/>
      <c r="E20" s="441"/>
      <c r="F20" s="443">
        <f t="shared" si="0"/>
        <v>0</v>
      </c>
    </row>
    <row r="21" spans="1:6" ht="12.75">
      <c r="A21" s="36"/>
      <c r="B21" s="37"/>
      <c r="C21" s="441"/>
      <c r="D21" s="576"/>
      <c r="E21" s="441"/>
      <c r="F21" s="443">
        <f t="shared" si="0"/>
        <v>0</v>
      </c>
    </row>
    <row r="22" spans="1:6" ht="12.75">
      <c r="A22" s="36"/>
      <c r="B22" s="37"/>
      <c r="C22" s="441"/>
      <c r="D22" s="576"/>
      <c r="E22" s="441"/>
      <c r="F22" s="443">
        <f t="shared" si="0"/>
        <v>0</v>
      </c>
    </row>
    <row r="23" spans="1:6" ht="12.75">
      <c r="A23" s="36"/>
      <c r="B23" s="37"/>
      <c r="C23" s="441"/>
      <c r="D23" s="576"/>
      <c r="E23" s="441"/>
      <c r="F23" s="443">
        <f t="shared" si="0"/>
        <v>0</v>
      </c>
    </row>
    <row r="24" spans="1:6" ht="12.75">
      <c r="A24" s="36"/>
      <c r="B24" s="37"/>
      <c r="C24" s="441"/>
      <c r="D24" s="576"/>
      <c r="E24" s="441"/>
      <c r="F24" s="443">
        <f t="shared" si="0"/>
        <v>0</v>
      </c>
    </row>
    <row r="25" spans="1:6" ht="12" customHeight="1">
      <c r="A25" s="36"/>
      <c r="B25" s="37"/>
      <c r="C25" s="441"/>
      <c r="D25" s="576"/>
      <c r="E25" s="441"/>
      <c r="F25" s="443">
        <f t="shared" si="0"/>
        <v>0</v>
      </c>
    </row>
    <row r="26" spans="1:6" ht="12.75">
      <c r="A26" s="36"/>
      <c r="B26" s="37"/>
      <c r="C26" s="441"/>
      <c r="D26" s="576"/>
      <c r="E26" s="441"/>
      <c r="F26" s="443">
        <f t="shared" si="0"/>
        <v>0</v>
      </c>
    </row>
    <row r="27" spans="1:6" ht="12.75">
      <c r="A27" s="36"/>
      <c r="B27" s="37"/>
      <c r="C27" s="441"/>
      <c r="D27" s="576"/>
      <c r="E27" s="441"/>
      <c r="F27" s="443"/>
    </row>
    <row r="28" spans="1:6" ht="12.75">
      <c r="A28" s="36"/>
      <c r="B28" s="37"/>
      <c r="C28" s="441"/>
      <c r="D28" s="576"/>
      <c r="E28" s="441"/>
      <c r="F28" s="443"/>
    </row>
    <row r="29" spans="1:6" ht="12.75">
      <c r="A29" s="36"/>
      <c r="B29" s="37"/>
      <c r="C29" s="441"/>
      <c r="D29" s="576"/>
      <c r="E29" s="441"/>
      <c r="F29" s="443"/>
    </row>
    <row r="30" spans="1:6" ht="12.75">
      <c r="A30" s="36"/>
      <c r="B30" s="37"/>
      <c r="C30" s="441"/>
      <c r="D30" s="441"/>
      <c r="E30" s="441"/>
      <c r="F30" s="443">
        <f t="shared" si="0"/>
        <v>0</v>
      </c>
    </row>
    <row r="31" spans="1:16" ht="11.25" customHeight="1">
      <c r="A31" s="38" t="s">
        <v>562</v>
      </c>
      <c r="B31" s="39" t="s">
        <v>827</v>
      </c>
      <c r="C31" s="429">
        <f>SUM(C12:C30)</f>
        <v>0</v>
      </c>
      <c r="D31" s="429"/>
      <c r="E31" s="429">
        <f>SUM(E12:E26)</f>
        <v>0</v>
      </c>
      <c r="F31" s="442">
        <f>SUM(F12:F30)</f>
        <v>0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6.5" customHeight="1">
      <c r="A32" s="36" t="s">
        <v>828</v>
      </c>
      <c r="B32" s="40"/>
      <c r="C32" s="429"/>
      <c r="D32" s="429"/>
      <c r="E32" s="429"/>
      <c r="F32" s="442"/>
    </row>
    <row r="33" spans="1:6" ht="12.75">
      <c r="A33" s="36" t="s">
        <v>541</v>
      </c>
      <c r="B33" s="40"/>
      <c r="C33" s="441"/>
      <c r="D33" s="441"/>
      <c r="E33" s="441"/>
      <c r="F33" s="443">
        <f>C33-E33</f>
        <v>0</v>
      </c>
    </row>
    <row r="34" spans="1:6" ht="12.75">
      <c r="A34" s="36" t="s">
        <v>544</v>
      </c>
      <c r="B34" s="40"/>
      <c r="C34" s="441"/>
      <c r="D34" s="441"/>
      <c r="E34" s="441"/>
      <c r="F34" s="443">
        <f aca="true" t="shared" si="1" ref="F34:F47">C34-E34</f>
        <v>0</v>
      </c>
    </row>
    <row r="35" spans="1:6" ht="12.75">
      <c r="A35" s="36" t="s">
        <v>547</v>
      </c>
      <c r="B35" s="40"/>
      <c r="C35" s="441"/>
      <c r="D35" s="441"/>
      <c r="E35" s="441"/>
      <c r="F35" s="443">
        <f t="shared" si="1"/>
        <v>0</v>
      </c>
    </row>
    <row r="36" spans="1:6" ht="12.75">
      <c r="A36" s="36" t="s">
        <v>550</v>
      </c>
      <c r="B36" s="40"/>
      <c r="C36" s="441"/>
      <c r="D36" s="441"/>
      <c r="E36" s="441"/>
      <c r="F36" s="443">
        <f t="shared" si="1"/>
        <v>0</v>
      </c>
    </row>
    <row r="37" spans="1:6" ht="12.75">
      <c r="A37" s="36">
        <v>5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6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7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8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9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10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11</v>
      </c>
      <c r="B43" s="37"/>
      <c r="C43" s="441"/>
      <c r="D43" s="441"/>
      <c r="E43" s="441"/>
      <c r="F43" s="443">
        <f t="shared" si="1"/>
        <v>0</v>
      </c>
    </row>
    <row r="44" spans="1:6" ht="12.75">
      <c r="A44" s="36">
        <v>12</v>
      </c>
      <c r="B44" s="37"/>
      <c r="C44" s="441"/>
      <c r="D44" s="441"/>
      <c r="E44" s="441"/>
      <c r="F44" s="443">
        <f t="shared" si="1"/>
        <v>0</v>
      </c>
    </row>
    <row r="45" spans="1:6" ht="12.75">
      <c r="A45" s="36">
        <v>13</v>
      </c>
      <c r="B45" s="37"/>
      <c r="C45" s="441"/>
      <c r="D45" s="441"/>
      <c r="E45" s="441"/>
      <c r="F45" s="443">
        <f t="shared" si="1"/>
        <v>0</v>
      </c>
    </row>
    <row r="46" spans="1:6" ht="12" customHeight="1">
      <c r="A46" s="36">
        <v>14</v>
      </c>
      <c r="B46" s="37"/>
      <c r="C46" s="441"/>
      <c r="D46" s="441"/>
      <c r="E46" s="441"/>
      <c r="F46" s="443">
        <f t="shared" si="1"/>
        <v>0</v>
      </c>
    </row>
    <row r="47" spans="1:6" ht="12.75">
      <c r="A47" s="36">
        <v>15</v>
      </c>
      <c r="B47" s="37"/>
      <c r="C47" s="441"/>
      <c r="D47" s="441"/>
      <c r="E47" s="441"/>
      <c r="F47" s="443">
        <f t="shared" si="1"/>
        <v>0</v>
      </c>
    </row>
    <row r="48" spans="1:16" ht="15" customHeight="1">
      <c r="A48" s="38" t="s">
        <v>579</v>
      </c>
      <c r="B48" s="39" t="s">
        <v>829</v>
      </c>
      <c r="C48" s="429">
        <f>SUM(C33:C47)</f>
        <v>0</v>
      </c>
      <c r="D48" s="429"/>
      <c r="E48" s="429">
        <f>SUM(E33:E47)</f>
        <v>0</v>
      </c>
      <c r="F48" s="442">
        <f>SUM(F33:F47)</f>
        <v>0</v>
      </c>
      <c r="G48" s="514"/>
      <c r="H48" s="514"/>
      <c r="I48" s="514"/>
      <c r="J48" s="514"/>
      <c r="K48" s="514"/>
      <c r="L48" s="514"/>
      <c r="M48" s="514"/>
      <c r="N48" s="514"/>
      <c r="O48" s="514"/>
      <c r="P48" s="514"/>
    </row>
    <row r="49" spans="1:6" ht="12.75" customHeight="1">
      <c r="A49" s="36" t="s">
        <v>830</v>
      </c>
      <c r="B49" s="40"/>
      <c r="C49" s="429"/>
      <c r="D49" s="429"/>
      <c r="E49" s="429"/>
      <c r="F49" s="442"/>
    </row>
    <row r="50" spans="1:6" ht="12.75">
      <c r="A50" s="573" t="s">
        <v>866</v>
      </c>
      <c r="B50" s="40"/>
      <c r="C50" s="441">
        <v>1103</v>
      </c>
      <c r="D50" s="576">
        <v>0.1889</v>
      </c>
      <c r="E50" s="441"/>
      <c r="F50" s="443">
        <f>C50-E50</f>
        <v>1103</v>
      </c>
    </row>
    <row r="51" spans="1:6" ht="12.75">
      <c r="A51" s="573" t="s">
        <v>867</v>
      </c>
      <c r="B51" s="40"/>
      <c r="C51" s="441">
        <v>4737</v>
      </c>
      <c r="D51" s="576">
        <v>0.4046</v>
      </c>
      <c r="E51" s="441"/>
      <c r="F51" s="443">
        <f aca="true" t="shared" si="2" ref="F51:F62">C51-E51</f>
        <v>4737</v>
      </c>
    </row>
    <row r="52" spans="1:6" ht="12.75">
      <c r="A52" s="574"/>
      <c r="B52" s="40"/>
      <c r="C52" s="441"/>
      <c r="D52" s="441"/>
      <c r="E52" s="441"/>
      <c r="F52" s="443">
        <f t="shared" si="2"/>
        <v>0</v>
      </c>
    </row>
    <row r="53" spans="1:6" ht="12.75">
      <c r="A53" s="573"/>
      <c r="B53" s="37"/>
      <c r="C53" s="441"/>
      <c r="D53" s="441"/>
      <c r="E53" s="441"/>
      <c r="F53" s="443"/>
    </row>
    <row r="54" spans="1:6" ht="12.75">
      <c r="A54" s="573"/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8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9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10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11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12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13</v>
      </c>
      <c r="B60" s="37"/>
      <c r="C60" s="441"/>
      <c r="D60" s="441"/>
      <c r="E60" s="441"/>
      <c r="F60" s="443">
        <f t="shared" si="2"/>
        <v>0</v>
      </c>
    </row>
    <row r="61" spans="1:6" ht="12" customHeight="1">
      <c r="A61" s="36">
        <v>14</v>
      </c>
      <c r="B61" s="37"/>
      <c r="C61" s="441"/>
      <c r="D61" s="441"/>
      <c r="E61" s="441"/>
      <c r="F61" s="443">
        <f t="shared" si="2"/>
        <v>0</v>
      </c>
    </row>
    <row r="62" spans="1:6" ht="12.75">
      <c r="A62" s="36">
        <v>15</v>
      </c>
      <c r="B62" s="37"/>
      <c r="C62" s="441"/>
      <c r="D62" s="441"/>
      <c r="E62" s="441"/>
      <c r="F62" s="443">
        <f t="shared" si="2"/>
        <v>0</v>
      </c>
    </row>
    <row r="63" spans="1:16" ht="12" customHeight="1">
      <c r="A63" s="38" t="s">
        <v>598</v>
      </c>
      <c r="B63" s="39" t="s">
        <v>831</v>
      </c>
      <c r="C63" s="429">
        <f>SUM(C50:C62)</f>
        <v>5840</v>
      </c>
      <c r="D63" s="429"/>
      <c r="E63" s="429">
        <f>SUM(E50:E62)</f>
        <v>0</v>
      </c>
      <c r="F63" s="442">
        <f>SUM(F50:F62)</f>
        <v>5840</v>
      </c>
      <c r="G63" s="514"/>
      <c r="H63" s="514"/>
      <c r="I63" s="514"/>
      <c r="J63" s="514"/>
      <c r="K63" s="514"/>
      <c r="L63" s="514"/>
      <c r="M63" s="514"/>
      <c r="N63" s="514"/>
      <c r="O63" s="514"/>
      <c r="P63" s="514"/>
    </row>
    <row r="64" spans="1:6" ht="18.75" customHeight="1">
      <c r="A64" s="36" t="s">
        <v>832</v>
      </c>
      <c r="B64" s="40"/>
      <c r="C64" s="429"/>
      <c r="D64" s="429"/>
      <c r="E64" s="429"/>
      <c r="F64" s="442"/>
    </row>
    <row r="65" spans="1:6" ht="12.75">
      <c r="A65" s="36" t="s">
        <v>541</v>
      </c>
      <c r="B65" s="40"/>
      <c r="C65" s="441"/>
      <c r="D65" s="441"/>
      <c r="E65" s="441"/>
      <c r="F65" s="443">
        <f>C65-E65</f>
        <v>0</v>
      </c>
    </row>
    <row r="66" spans="1:6" ht="12.75">
      <c r="A66" s="36" t="s">
        <v>544</v>
      </c>
      <c r="B66" s="40"/>
      <c r="C66" s="441"/>
      <c r="D66" s="441"/>
      <c r="E66" s="441"/>
      <c r="F66" s="443">
        <f aca="true" t="shared" si="3" ref="F66:F79">C66-E66</f>
        <v>0</v>
      </c>
    </row>
    <row r="67" spans="1:6" ht="12.75">
      <c r="A67" s="36" t="s">
        <v>547</v>
      </c>
      <c r="B67" s="40"/>
      <c r="C67" s="441"/>
      <c r="D67" s="441"/>
      <c r="E67" s="441"/>
      <c r="F67" s="443">
        <f t="shared" si="3"/>
        <v>0</v>
      </c>
    </row>
    <row r="68" spans="1:6" ht="12.75">
      <c r="A68" s="36" t="s">
        <v>550</v>
      </c>
      <c r="B68" s="40"/>
      <c r="C68" s="441"/>
      <c r="D68" s="441"/>
      <c r="E68" s="441"/>
      <c r="F68" s="443">
        <f t="shared" si="3"/>
        <v>0</v>
      </c>
    </row>
    <row r="69" spans="1:6" ht="12.75">
      <c r="A69" s="36">
        <v>5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6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7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8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9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10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11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12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13</v>
      </c>
      <c r="B77" s="37"/>
      <c r="C77" s="441"/>
      <c r="D77" s="441"/>
      <c r="E77" s="441"/>
      <c r="F77" s="443">
        <f t="shared" si="3"/>
        <v>0</v>
      </c>
    </row>
    <row r="78" spans="1:6" ht="12" customHeight="1">
      <c r="A78" s="36">
        <v>14</v>
      </c>
      <c r="B78" s="37"/>
      <c r="C78" s="441"/>
      <c r="D78" s="441"/>
      <c r="E78" s="441"/>
      <c r="F78" s="443">
        <f t="shared" si="3"/>
        <v>0</v>
      </c>
    </row>
    <row r="79" spans="1:6" ht="12.75">
      <c r="A79" s="36">
        <v>15</v>
      </c>
      <c r="B79" s="37"/>
      <c r="C79" s="441"/>
      <c r="D79" s="441"/>
      <c r="E79" s="441"/>
      <c r="F79" s="443">
        <f t="shared" si="3"/>
        <v>0</v>
      </c>
    </row>
    <row r="80" spans="1:16" ht="14.25" customHeight="1">
      <c r="A80" s="38" t="s">
        <v>833</v>
      </c>
      <c r="B80" s="39" t="s">
        <v>834</v>
      </c>
      <c r="C80" s="429">
        <f>SUM(C65:C79)</f>
        <v>0</v>
      </c>
      <c r="D80" s="429"/>
      <c r="E80" s="429">
        <f>SUM(E65:E79)</f>
        <v>0</v>
      </c>
      <c r="F80" s="442">
        <f>SUM(F65:F79)</f>
        <v>0</v>
      </c>
      <c r="G80" s="514"/>
      <c r="H80" s="514"/>
      <c r="I80" s="514"/>
      <c r="J80" s="514"/>
      <c r="K80" s="514"/>
      <c r="L80" s="514"/>
      <c r="M80" s="514"/>
      <c r="N80" s="514"/>
      <c r="O80" s="514"/>
      <c r="P80" s="514"/>
    </row>
    <row r="81" spans="1:16" ht="20.25" customHeight="1">
      <c r="A81" s="41" t="s">
        <v>835</v>
      </c>
      <c r="B81" s="39" t="s">
        <v>836</v>
      </c>
      <c r="C81" s="429">
        <f>C80+C63+C48+C31</f>
        <v>5840</v>
      </c>
      <c r="D81" s="429"/>
      <c r="E81" s="429">
        <f>E80+E63+E48+E31</f>
        <v>0</v>
      </c>
      <c r="F81" s="442">
        <f>F80+F63+F48+F31</f>
        <v>5840</v>
      </c>
      <c r="G81" s="514"/>
      <c r="H81" s="514"/>
      <c r="I81" s="514"/>
      <c r="J81" s="514"/>
      <c r="K81" s="514"/>
      <c r="L81" s="514"/>
      <c r="M81" s="514"/>
      <c r="N81" s="514"/>
      <c r="O81" s="514"/>
      <c r="P81" s="514"/>
    </row>
    <row r="82" spans="1:6" ht="15" customHeight="1">
      <c r="A82" s="34" t="s">
        <v>837</v>
      </c>
      <c r="B82" s="39"/>
      <c r="C82" s="429"/>
      <c r="D82" s="429"/>
      <c r="E82" s="429"/>
      <c r="F82" s="442"/>
    </row>
    <row r="83" spans="1:6" ht="14.25" customHeight="1">
      <c r="A83" s="36" t="s">
        <v>826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12.75">
      <c r="A85" s="36"/>
      <c r="B85" s="40"/>
      <c r="C85" s="441"/>
      <c r="D85" s="441"/>
      <c r="E85" s="441"/>
      <c r="F85" s="443">
        <f aca="true" t="shared" si="4" ref="F85:F98">C85-E85</f>
        <v>0</v>
      </c>
    </row>
    <row r="86" spans="1:6" ht="12.75">
      <c r="A86" s="36"/>
      <c r="B86" s="40"/>
      <c r="C86" s="441"/>
      <c r="D86" s="441"/>
      <c r="E86" s="441"/>
      <c r="F86" s="443">
        <f t="shared" si="4"/>
        <v>0</v>
      </c>
    </row>
    <row r="87" spans="1:6" ht="12.75">
      <c r="A87" s="36" t="s">
        <v>550</v>
      </c>
      <c r="B87" s="40"/>
      <c r="C87" s="441"/>
      <c r="D87" s="441"/>
      <c r="E87" s="441"/>
      <c r="F87" s="443">
        <f t="shared" si="4"/>
        <v>0</v>
      </c>
    </row>
    <row r="88" spans="1:6" ht="12.75">
      <c r="A88" s="36">
        <v>5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6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7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8</v>
      </c>
      <c r="B91" s="37"/>
      <c r="C91" s="441"/>
      <c r="D91" s="441"/>
      <c r="E91" s="441"/>
      <c r="F91" s="443">
        <f t="shared" si="4"/>
        <v>0</v>
      </c>
    </row>
    <row r="92" spans="1:6" ht="12" customHeight="1">
      <c r="A92" s="36">
        <v>9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10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11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12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13</v>
      </c>
      <c r="B96" s="37"/>
      <c r="C96" s="441"/>
      <c r="D96" s="441"/>
      <c r="E96" s="441"/>
      <c r="F96" s="443">
        <f t="shared" si="4"/>
        <v>0</v>
      </c>
    </row>
    <row r="97" spans="1:6" ht="12" customHeight="1">
      <c r="A97" s="36">
        <v>14</v>
      </c>
      <c r="B97" s="37"/>
      <c r="C97" s="441"/>
      <c r="D97" s="441"/>
      <c r="E97" s="441"/>
      <c r="F97" s="443">
        <f t="shared" si="4"/>
        <v>0</v>
      </c>
    </row>
    <row r="98" spans="1:6" ht="12.75">
      <c r="A98" s="36">
        <v>15</v>
      </c>
      <c r="B98" s="37"/>
      <c r="C98" s="441"/>
      <c r="D98" s="441"/>
      <c r="E98" s="441"/>
      <c r="F98" s="443">
        <f t="shared" si="4"/>
        <v>0</v>
      </c>
    </row>
    <row r="99" spans="1:16" ht="15" customHeight="1">
      <c r="A99" s="38" t="s">
        <v>562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4"/>
      <c r="H99" s="514"/>
      <c r="I99" s="514"/>
      <c r="J99" s="514"/>
      <c r="K99" s="514"/>
      <c r="L99" s="514"/>
      <c r="M99" s="514"/>
      <c r="N99" s="514"/>
      <c r="O99" s="514"/>
      <c r="P99" s="514"/>
    </row>
    <row r="100" spans="1:6" ht="15.75" customHeight="1">
      <c r="A100" s="36" t="s">
        <v>828</v>
      </c>
      <c r="B100" s="40"/>
      <c r="C100" s="429"/>
      <c r="D100" s="429"/>
      <c r="E100" s="429"/>
      <c r="F100" s="442"/>
    </row>
    <row r="101" spans="1:6" ht="12.75">
      <c r="A101" s="36" t="s">
        <v>541</v>
      </c>
      <c r="B101" s="40"/>
      <c r="C101" s="441"/>
      <c r="D101" s="441"/>
      <c r="E101" s="441"/>
      <c r="F101" s="443">
        <f>C101-E101</f>
        <v>0</v>
      </c>
    </row>
    <row r="102" spans="1:6" ht="12.75">
      <c r="A102" s="36" t="s">
        <v>544</v>
      </c>
      <c r="B102" s="40"/>
      <c r="C102" s="441"/>
      <c r="D102" s="441"/>
      <c r="E102" s="441"/>
      <c r="F102" s="443">
        <f aca="true" t="shared" si="5" ref="F102:F115">C102-E102</f>
        <v>0</v>
      </c>
    </row>
    <row r="103" spans="1:6" ht="12.75">
      <c r="A103" s="36" t="s">
        <v>547</v>
      </c>
      <c r="B103" s="40"/>
      <c r="C103" s="441"/>
      <c r="D103" s="441"/>
      <c r="E103" s="441"/>
      <c r="F103" s="443">
        <f t="shared" si="5"/>
        <v>0</v>
      </c>
    </row>
    <row r="104" spans="1:6" ht="12.75">
      <c r="A104" s="36" t="s">
        <v>550</v>
      </c>
      <c r="B104" s="40"/>
      <c r="C104" s="441"/>
      <c r="D104" s="441"/>
      <c r="E104" s="441"/>
      <c r="F104" s="443">
        <f t="shared" si="5"/>
        <v>0</v>
      </c>
    </row>
    <row r="105" spans="1:6" ht="12.75">
      <c r="A105" s="36">
        <v>5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6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7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8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9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10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11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12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13</v>
      </c>
      <c r="B113" s="37"/>
      <c r="C113" s="441"/>
      <c r="D113" s="441"/>
      <c r="E113" s="441"/>
      <c r="F113" s="443">
        <f t="shared" si="5"/>
        <v>0</v>
      </c>
    </row>
    <row r="114" spans="1:6" ht="12" customHeight="1">
      <c r="A114" s="36">
        <v>14</v>
      </c>
      <c r="B114" s="37"/>
      <c r="C114" s="441"/>
      <c r="D114" s="441"/>
      <c r="E114" s="441"/>
      <c r="F114" s="443">
        <f t="shared" si="5"/>
        <v>0</v>
      </c>
    </row>
    <row r="115" spans="1:6" ht="12.75">
      <c r="A115" s="36">
        <v>15</v>
      </c>
      <c r="B115" s="37"/>
      <c r="C115" s="441"/>
      <c r="D115" s="441"/>
      <c r="E115" s="441"/>
      <c r="F115" s="443">
        <f t="shared" si="5"/>
        <v>0</v>
      </c>
    </row>
    <row r="116" spans="1:16" ht="11.25" customHeight="1">
      <c r="A116" s="38" t="s">
        <v>579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4"/>
      <c r="H116" s="514"/>
      <c r="I116" s="514"/>
      <c r="J116" s="514"/>
      <c r="K116" s="514"/>
      <c r="L116" s="514"/>
      <c r="M116" s="514"/>
      <c r="N116" s="514"/>
      <c r="O116" s="514"/>
      <c r="P116" s="514"/>
    </row>
    <row r="117" spans="1:6" ht="15" customHeight="1">
      <c r="A117" s="36" t="s">
        <v>830</v>
      </c>
      <c r="B117" s="40"/>
      <c r="C117" s="429"/>
      <c r="D117" s="429"/>
      <c r="E117" s="429"/>
      <c r="F117" s="442"/>
    </row>
    <row r="118" spans="1:6" ht="12.75">
      <c r="A118" s="36"/>
      <c r="B118" s="40"/>
      <c r="C118" s="441"/>
      <c r="D118" s="441"/>
      <c r="E118" s="441"/>
      <c r="F118" s="443">
        <f>C118-E118</f>
        <v>0</v>
      </c>
    </row>
    <row r="119" spans="1:6" ht="12.75">
      <c r="A119" s="36"/>
      <c r="B119" s="40"/>
      <c r="C119" s="441"/>
      <c r="D119" s="441"/>
      <c r="E119" s="441"/>
      <c r="F119" s="443">
        <f aca="true" t="shared" si="6" ref="F119:F132">C119-E119</f>
        <v>0</v>
      </c>
    </row>
    <row r="120" spans="1:6" ht="12.75">
      <c r="A120" s="36" t="s">
        <v>547</v>
      </c>
      <c r="B120" s="40"/>
      <c r="C120" s="441"/>
      <c r="D120" s="441"/>
      <c r="E120" s="441"/>
      <c r="F120" s="443">
        <f t="shared" si="6"/>
        <v>0</v>
      </c>
    </row>
    <row r="121" spans="1:6" ht="12.75">
      <c r="A121" s="36" t="s">
        <v>550</v>
      </c>
      <c r="B121" s="40"/>
      <c r="C121" s="441"/>
      <c r="D121" s="441"/>
      <c r="E121" s="441"/>
      <c r="F121" s="443">
        <f t="shared" si="6"/>
        <v>0</v>
      </c>
    </row>
    <row r="122" spans="1:6" ht="12.75">
      <c r="A122" s="36">
        <v>5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6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7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8</v>
      </c>
      <c r="B125" s="37"/>
      <c r="C125" s="441"/>
      <c r="D125" s="441"/>
      <c r="E125" s="441"/>
      <c r="F125" s="443">
        <f t="shared" si="6"/>
        <v>0</v>
      </c>
    </row>
    <row r="126" spans="1:6" ht="12" customHeight="1">
      <c r="A126" s="36">
        <v>9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10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11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12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13</v>
      </c>
      <c r="B130" s="37"/>
      <c r="C130" s="441"/>
      <c r="D130" s="441"/>
      <c r="E130" s="441"/>
      <c r="F130" s="443">
        <f t="shared" si="6"/>
        <v>0</v>
      </c>
    </row>
    <row r="131" spans="1:6" ht="12" customHeight="1">
      <c r="A131" s="36">
        <v>14</v>
      </c>
      <c r="B131" s="37"/>
      <c r="C131" s="441"/>
      <c r="D131" s="441"/>
      <c r="E131" s="441"/>
      <c r="F131" s="443">
        <f t="shared" si="6"/>
        <v>0</v>
      </c>
    </row>
    <row r="132" spans="1:6" ht="12.75">
      <c r="A132" s="36">
        <v>15</v>
      </c>
      <c r="B132" s="37"/>
      <c r="C132" s="441"/>
      <c r="D132" s="441"/>
      <c r="E132" s="441"/>
      <c r="F132" s="443">
        <f t="shared" si="6"/>
        <v>0</v>
      </c>
    </row>
    <row r="133" spans="1:16" ht="15.75" customHeight="1">
      <c r="A133" s="38" t="s">
        <v>598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</row>
    <row r="134" spans="1:6" ht="12.75" customHeight="1">
      <c r="A134" s="36" t="s">
        <v>832</v>
      </c>
      <c r="B134" s="40"/>
      <c r="C134" s="429"/>
      <c r="D134" s="429"/>
      <c r="E134" s="429"/>
      <c r="F134" s="442"/>
    </row>
    <row r="135" spans="1:6" ht="12.75">
      <c r="A135" s="36" t="s">
        <v>541</v>
      </c>
      <c r="B135" s="40"/>
      <c r="C135" s="441"/>
      <c r="D135" s="441"/>
      <c r="E135" s="441"/>
      <c r="F135" s="443">
        <f>C135-E135</f>
        <v>0</v>
      </c>
    </row>
    <row r="136" spans="1:6" ht="12.75">
      <c r="A136" s="36" t="s">
        <v>544</v>
      </c>
      <c r="B136" s="40"/>
      <c r="C136" s="441"/>
      <c r="D136" s="441"/>
      <c r="E136" s="441"/>
      <c r="F136" s="443">
        <f aca="true" t="shared" si="7" ref="F136:F149">C136-E136</f>
        <v>0</v>
      </c>
    </row>
    <row r="137" spans="1:6" ht="12.75">
      <c r="A137" s="36" t="s">
        <v>547</v>
      </c>
      <c r="B137" s="40"/>
      <c r="C137" s="441"/>
      <c r="D137" s="441"/>
      <c r="E137" s="441"/>
      <c r="F137" s="443">
        <f t="shared" si="7"/>
        <v>0</v>
      </c>
    </row>
    <row r="138" spans="1:6" ht="12.75">
      <c r="A138" s="36" t="s">
        <v>550</v>
      </c>
      <c r="B138" s="40"/>
      <c r="C138" s="441"/>
      <c r="D138" s="441"/>
      <c r="E138" s="441"/>
      <c r="F138" s="443">
        <f t="shared" si="7"/>
        <v>0</v>
      </c>
    </row>
    <row r="139" spans="1:6" ht="12.75">
      <c r="A139" s="36">
        <v>5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6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7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8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9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10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11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12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13</v>
      </c>
      <c r="B147" s="37"/>
      <c r="C147" s="441"/>
      <c r="D147" s="441"/>
      <c r="E147" s="441"/>
      <c r="F147" s="443">
        <f t="shared" si="7"/>
        <v>0</v>
      </c>
    </row>
    <row r="148" spans="1:6" ht="12" customHeight="1">
      <c r="A148" s="36">
        <v>14</v>
      </c>
      <c r="B148" s="37"/>
      <c r="C148" s="441"/>
      <c r="D148" s="441"/>
      <c r="E148" s="441"/>
      <c r="F148" s="443">
        <f t="shared" si="7"/>
        <v>0</v>
      </c>
    </row>
    <row r="149" spans="1:6" ht="12.75">
      <c r="A149" s="36">
        <v>15</v>
      </c>
      <c r="B149" s="37"/>
      <c r="C149" s="441"/>
      <c r="D149" s="441"/>
      <c r="E149" s="441"/>
      <c r="F149" s="443">
        <f t="shared" si="7"/>
        <v>0</v>
      </c>
    </row>
    <row r="150" spans="1:16" ht="17.25" customHeight="1">
      <c r="A150" s="38" t="s">
        <v>833</v>
      </c>
      <c r="B150" s="39" t="s">
        <v>841</v>
      </c>
      <c r="C150" s="429">
        <f>SUM(C135:C149)</f>
        <v>0</v>
      </c>
      <c r="D150" s="429"/>
      <c r="E150" s="429">
        <f>SUM(E135:E149)</f>
        <v>0</v>
      </c>
      <c r="F150" s="442">
        <f>SUM(F135:F149)</f>
        <v>0</v>
      </c>
      <c r="G150" s="514"/>
      <c r="H150" s="514"/>
      <c r="I150" s="514"/>
      <c r="J150" s="514"/>
      <c r="K150" s="514"/>
      <c r="L150" s="514"/>
      <c r="M150" s="514"/>
      <c r="N150" s="514"/>
      <c r="O150" s="514"/>
      <c r="P150" s="514"/>
    </row>
    <row r="151" spans="1:16" ht="19.5" customHeight="1">
      <c r="A151" s="41" t="s">
        <v>842</v>
      </c>
      <c r="B151" s="39" t="s">
        <v>843</v>
      </c>
      <c r="C151" s="429">
        <f>C150+C133+C116+C99</f>
        <v>0</v>
      </c>
      <c r="D151" s="429"/>
      <c r="E151" s="429">
        <f>E150+E133+E116+E99</f>
        <v>0</v>
      </c>
      <c r="F151" s="442">
        <f>F150+F133+F116+F99</f>
        <v>0</v>
      </c>
      <c r="G151" s="514"/>
      <c r="H151" s="514"/>
      <c r="I151" s="514"/>
      <c r="J151" s="514"/>
      <c r="K151" s="514"/>
      <c r="L151" s="514"/>
      <c r="M151" s="514"/>
      <c r="N151" s="514"/>
      <c r="O151" s="514"/>
      <c r="P151" s="514"/>
    </row>
    <row r="152" spans="1:6" ht="19.5" customHeight="1">
      <c r="A152" s="42"/>
      <c r="B152" s="43"/>
      <c r="C152" s="44"/>
      <c r="D152" s="44"/>
      <c r="E152" s="44"/>
      <c r="F152" s="44"/>
    </row>
    <row r="153" spans="1:6" ht="12.75">
      <c r="A153" s="354" t="s">
        <v>873</v>
      </c>
      <c r="B153" s="452"/>
      <c r="C153" s="631" t="s">
        <v>856</v>
      </c>
      <c r="D153" s="631"/>
      <c r="E153" s="631"/>
      <c r="F153" s="631"/>
    </row>
    <row r="154" spans="1:6" ht="12.75">
      <c r="A154" s="515"/>
      <c r="B154" s="516"/>
      <c r="C154" s="515"/>
      <c r="D154" s="515"/>
      <c r="E154" s="515"/>
      <c r="F154" s="515"/>
    </row>
    <row r="155" spans="1:6" ht="12.75">
      <c r="A155" s="515"/>
      <c r="B155" s="516"/>
      <c r="C155" s="631" t="s">
        <v>857</v>
      </c>
      <c r="D155" s="631"/>
      <c r="E155" s="631"/>
      <c r="F155" s="631"/>
    </row>
    <row r="156" spans="3:5" ht="12.75">
      <c r="C156" s="515"/>
      <c r="E156" s="515"/>
    </row>
  </sheetData>
  <sheetProtection/>
  <mergeCells count="4">
    <mergeCell ref="B5:D5"/>
    <mergeCell ref="B6:C6"/>
    <mergeCell ref="C155:F155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5:F149 C65:F79 C118:F132 C101:F115 C84:F98 C50:F62 C33:F47 C12:F3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2011-11-29T14:53:19Z</cp:lastPrinted>
  <dcterms:created xsi:type="dcterms:W3CDTF">2000-06-29T12:02:40Z</dcterms:created>
  <dcterms:modified xsi:type="dcterms:W3CDTF">2012-05-02T14:30:31Z</dcterms:modified>
  <cp:category/>
  <cp:version/>
  <cp:contentType/>
  <cp:contentStatus/>
</cp:coreProperties>
</file>